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defaultThemeVersion="124226"/>
  <mc:AlternateContent xmlns:mc="http://schemas.openxmlformats.org/markup-compatibility/2006">
    <mc:Choice Requires="x15">
      <x15ac:absPath xmlns:x15ac="http://schemas.microsoft.com/office/spreadsheetml/2010/11/ac" url="https://wnsgs-my.sharepoint.com/personal/u170180_wns_com/Documents/WNS/Qtrly Financials/FY23-Q4/"/>
    </mc:Choice>
  </mc:AlternateContent>
  <xr:revisionPtr revIDLastSave="68" documentId="11_989FD667E601DFBD7D719AD300F47530D7FB69A6" xr6:coauthVersionLast="47" xr6:coauthVersionMax="47" xr10:uidLastSave="{2352A583-D65E-4C69-A738-172D0ED39A82}"/>
  <bookViews>
    <workbookView xWindow="-120" yWindow="-120" windowWidth="29040" windowHeight="15720" tabRatio="495" xr2:uid="{00000000-000D-0000-FFFF-FFFF00000000}"/>
  </bookViews>
  <sheets>
    <sheet name="Contents" sheetId="10" r:id="rId1"/>
    <sheet name="#1" sheetId="1" r:id="rId2"/>
    <sheet name="#2" sheetId="2" r:id="rId3"/>
    <sheet name="#3" sheetId="3" r:id="rId4"/>
    <sheet name="#4" sheetId="6" r:id="rId5"/>
    <sheet name="#5" sheetId="5" r:id="rId6"/>
    <sheet name="#6" sheetId="12" r:id="rId7"/>
    <sheet name="#7" sheetId="14" r:id="rId8"/>
    <sheet name="#8" sheetId="8" r:id="rId9"/>
    <sheet name="#9" sheetId="13" r:id="rId10"/>
  </sheets>
  <definedNames>
    <definedName name="_Order1" hidden="1">0</definedName>
    <definedName name="_Parse_In" localSheetId="7" hidden="1">#REF!</definedName>
    <definedName name="_Parse_Out" localSheetId="7" hidden="1">#REF!</definedName>
    <definedName name="b" hidden="1">{"assumptions",#N/A,FALSE,"Scenario 1";"valuation",#N/A,FALSE,"Scenario 1"}</definedName>
    <definedName name="d" hidden="1">{"assumptions",#N/A,FALSE,"Scenario 1";"valuation",#N/A,FALSE,"Scenario 1"}</definedName>
    <definedName name="f" hidden="1">{"page1",#N/A,FALSE,"A";"page2",#N/A,FALSE,"A"}</definedName>
    <definedName name="h" hidden="1">{"20 Years",#N/A,FALSE,"P&amp;Ls";"2001",#N/A,FALSE,"P&amp;Ls"}</definedName>
    <definedName name="i" hidden="1">{"20 Years",#N/A,FALSE,"P&amp;Ls";"2001",#N/A,FALSE,"P&amp;Ls"}</definedName>
    <definedName name="j" hidden="1">{#N/A,#N/A,TRUE,"Summary";#N/A,"1",TRUE,"Summary";#N/A,"2",TRUE,"Summary";#N/A,"3",TRUE,"Summary";#N/A,"4",TRUE,"Summary";#N/A,"5",TRUE,"Summary";#N/A,"6",TRUE,"Summary";#N/A,"7",TRUE,"Summary";#N/A,"8",TRUE,"Summary";#N/A,"9",TRUE,"Summary";#N/A,"10",TRUE,"Summary";#N/A,"11",TRUE,"Summary"}</definedName>
    <definedName name="k" hidden="1">{#N/A,#N/A,TRUE,"Summary";#N/A,"1",TRUE,"Summary";#N/A,"2",TRUE,"Summary";#N/A,"3",TRUE,"Summary";#N/A,"4",TRUE,"Summary";#N/A,"5",TRUE,"Summary";#N/A,"6",TRUE,"Summary";#N/A,"7",TRUE,"Summary";#N/A,"8",TRUE,"Summary";#N/A,"9",TRUE,"Summary";#N/A,"10",TRUE,"Summary";#N/A,"11",TRUE,"Summary"}</definedName>
    <definedName name="_xlnm.Print_Area" localSheetId="1">'#1'!$A$1:$AS$80</definedName>
    <definedName name="_xlnm.Print_Area" localSheetId="2">'#2'!$A$1:$AH$80</definedName>
    <definedName name="_xlnm.Print_Area" localSheetId="3">'#3'!$A$1:$AH$105</definedName>
    <definedName name="_xlnm.Print_Area" localSheetId="4">'#4'!$A$1:$BK$121</definedName>
    <definedName name="_xlnm.Print_Area" localSheetId="5">'#5'!$A$1:$AP$50</definedName>
    <definedName name="_xlnm.Print_Area" localSheetId="6">'#6'!$A$1:$AM$76</definedName>
    <definedName name="_xlnm.Print_Area" localSheetId="7">'#7'!$B$1:$D$34</definedName>
    <definedName name="_xlnm.Print_Area" localSheetId="8">'#8'!$A$1:$AN$29</definedName>
    <definedName name="_xlnm.Print_Area" localSheetId="9">'#9'!$A$1:$AN$48</definedName>
    <definedName name="_xlnm.Print_Titles" localSheetId="7">'#7'!$B:$B</definedName>
    <definedName name="Test2" hidden="1">{#N/A,#N/A,TRUE,"Summary";#N/A,"1",TRUE,"Summary";#N/A,"2",TRUE,"Summary";#N/A,"3",TRUE,"Summary";#N/A,"4",TRUE,"Summary";#N/A,"5",TRUE,"Summary";#N/A,"6",TRUE,"Summary";#N/A,"7",TRUE,"Summary";#N/A,"8",TRUE,"Summary";#N/A,"9",TRUE,"Summary";#N/A,"10",TRUE,"Summary";#N/A,"11",TRUE,"Summary"}</definedName>
    <definedName name="w" hidden="1">{"Co1statements",#N/A,FALSE,"Cmpy1";"Co2statement",#N/A,FALSE,"Cmpy2";"co1pm",#N/A,FALSE,"Co1PM";"co2PM",#N/A,FALSE,"Co2PM";"value",#N/A,FALSE,"value";"opco",#N/A,FALSE,"NewSparkle";"adjusts",#N/A,FALSE,"Adjustments"}</definedName>
    <definedName name="wrn.cg" hidden="1">{#N/A,#N/A,TRUE,"CIN-11";#N/A,#N/A,TRUE,"CIN-13";#N/A,#N/A,TRUE,"CIN-14";#N/A,#N/A,TRUE,"CIN-16";#N/A,#N/A,TRUE,"CIN-17";#N/A,#N/A,TRUE,"CIN-18";#N/A,#N/A,TRUE,"CIN Earnings To Fixed Charges";#N/A,#N/A,TRUE,"CIN Financial Ratios";#N/A,#N/A,TRUE,"CIN-IS";#N/A,#N/A,TRUE,"CIN-BS";#N/A,#N/A,TRUE,"CIN-CS";#N/A,#N/A,TRUE,"Invest In Unconsol Subs"}</definedName>
    <definedName name="wrn.CGE" hidden="1">{#N/A,#N/A,TRUE,"CIN-11";#N/A,#N/A,TRUE,"CIN-13";#N/A,#N/A,TRUE,"CIN-14";#N/A,#N/A,TRUE,"CIN-16";#N/A,#N/A,TRUE,"CIN-17";#N/A,#N/A,TRUE,"CIN-18";#N/A,#N/A,TRUE,"CIN Earnings To Fixed Charges";#N/A,#N/A,TRUE,"CIN Financial Ratios";#N/A,#N/A,TRUE,"CIN-IS";#N/A,#N/A,TRUE,"CIN-BS";#N/A,#N/A,TRUE,"CIN-CS";#N/A,#N/A,TRUE,"Invest In Unconsol Subs"}</definedName>
    <definedName name="wrn.ci" hidden="1">{#N/A,#N/A,TRUE,"CIN-11";#N/A,#N/A,TRUE,"CIN-13";#N/A,#N/A,TRUE,"CIN-14";#N/A,#N/A,TRUE,"CIN-16";#N/A,#N/A,TRUE,"CIN-17";#N/A,#N/A,TRUE,"CIN-18";#N/A,#N/A,TRUE,"CIN Earnings To Fixed Charges";#N/A,#N/A,TRUE,"CIN Financial Ratios";#N/A,#N/A,TRUE,"CIN-IS";#N/A,#N/A,TRUE,"CIN-BS";#N/A,#N/A,TRUE,"CIN-CS";#N/A,#N/A,TRUE,"Invest In Unconsol Subs"}</definedName>
    <definedName name="wrn.CIN." hidden="1">{#N/A,#N/A,TRUE,"CIN-11";#N/A,#N/A,TRUE,"CIN-13";#N/A,#N/A,TRUE,"CIN-14";#N/A,#N/A,TRUE,"CIN-16";#N/A,#N/A,TRUE,"CIN-17";#N/A,#N/A,TRUE,"CIN-18";#N/A,#N/A,TRUE,"CIN Earnings To Fixed Charges";#N/A,#N/A,TRUE,"CIN Financial Ratios";#N/A,#N/A,TRUE,"CIN-IS";#N/A,#N/A,TRUE,"CIN-BS";#N/A,#N/A,TRUE,"CIN-CS";#N/A,#N/A,TRUE,"Invest In Unconsol Subs"}</definedName>
    <definedName name="wrn.ipo." hidden="1">{"assumptions",#N/A,FALSE,"Scenario 1";"valuation",#N/A,FALSE,"Scenario 1"}</definedName>
    <definedName name="wrn.IPO._.Valuation." hidden="1">{"assumptions",#N/A,FALSE,"Scenario 1";"valuation",#N/A,FALSE,"Scenario 1"}</definedName>
    <definedName name="wrn.one" hidden="1">{"page1",#N/A,FALSE,"A";"page2",#N/A,FALSE,"A"}</definedName>
    <definedName name="wrn.one." hidden="1">{"page1",#N/A,FALSE,"A";"page2",#N/A,FALSE,"A"}</definedName>
    <definedName name="wrn.pl" hidden="1">{"20 Years",#N/A,FALSE,"P&amp;Ls";"2001",#N/A,FALSE,"P&amp;Ls"}</definedName>
    <definedName name="wrn.PL." hidden="1">{"20 Years",#N/A,FALSE,"P&amp;Ls";"2001",#N/A,FALSE,"P&amp;Ls"}</definedName>
    <definedName name="wrn.Scenario._.Summary." hidden="1">{#N/A,#N/A,TRUE,"Summary";#N/A,"1",TRUE,"Summary";#N/A,"2",TRUE,"Summary";#N/A,"3",TRUE,"Summary";#N/A,"4",TRUE,"Summary";#N/A,"5",TRUE,"Summary";#N/A,"6",TRUE,"Summary";#N/A,"7",TRUE,"Summary";#N/A,"8",TRUE,"Summary";#N/A,"9",TRUE,"Summary";#N/A,"10",TRUE,"Summary";#N/A,"11",TRUE,"Summary"}</definedName>
    <definedName name="wrn.scenariosummary" hidden="1">{#N/A,#N/A,TRUE,"Summary";#N/A,"1",TRUE,"Summary";#N/A,"2",TRUE,"Summary";#N/A,"3",TRUE,"Summary";#N/A,"4",TRUE,"Summary";#N/A,"5",TRUE,"Summary";#N/A,"6",TRUE,"Summary";#N/A,"7",TRUE,"Summary";#N/A,"8",TRUE,"Summary";#N/A,"9",TRUE,"Summary";#N/A,"10",TRUE,"Summary";#N/A,"11",TRUE,"Summary"}</definedName>
    <definedName name="wrn.Statements." hidden="1">{"Co1statements",#N/A,FALSE,"Cmpy1";"Co2statement",#N/A,FALSE,"Cmpy2";"co1pm",#N/A,FALSE,"Co1PM";"co2PM",#N/A,FALSE,"Co2PM";"value",#N/A,FALSE,"value";"opco",#N/A,FALSE,"NewSparkle";"adjusts",#N/A,FALSE,"Adjustments"}</definedName>
    <definedName name="wrn.statments" hidden="1">{"Co1statements",#N/A,FALSE,"Cmpy1";"Co2statement",#N/A,FALSE,"Cmpy2";"co1pm",#N/A,FALSE,"Co1PM";"co2PM",#N/A,FALSE,"Co2PM";"value",#N/A,FALSE,"value";"opco",#N/A,FALSE,"NewSparkle";"adjusts",#N/A,FALSE,"Adjustments"}</definedName>
    <definedName name="Yogesh" hidden="1">{#N/A,#N/A,TRUE,"Summary";#N/A,"1",TRUE,"Summary";#N/A,"2",TRUE,"Summary";#N/A,"3",TRUE,"Summary";#N/A,"4",TRUE,"Summary";#N/A,"5",TRUE,"Summary";#N/A,"6",TRUE,"Summary";#N/A,"7",TRUE,"Summary";#N/A,"8",TRUE,"Summary";#N/A,"9",TRUE,"Summary";#N/A,"10",TRUE,"Summary";#N/A,"11",TRUE,"Summary"}</definedName>
    <definedName name="ys.xls" hidden="1">{#N/A,#N/A,TRUE,"Summary";#N/A,"1",TRUE,"Summary";#N/A,"2",TRUE,"Summary";#N/A,"3",TRUE,"Summary";#N/A,"4",TRUE,"Summary";#N/A,"5",TRUE,"Summary";#N/A,"6",TRUE,"Summary";#N/A,"7",TRUE,"Summary";#N/A,"8",TRUE,"Summary";#N/A,"9",TRUE,"Summary";#N/A,"10",TRUE,"Summary";#N/A,"11",TRUE,"Summary"}</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47" i="3" l="1"/>
  <c r="AH78" i="2" l="1"/>
  <c r="AH80" i="2" s="1"/>
  <c r="AH81" i="2" s="1"/>
  <c r="AN39" i="13" l="1"/>
  <c r="AN15" i="13"/>
  <c r="AN21" i="13" s="1"/>
  <c r="AM39" i="13"/>
  <c r="AM15" i="13"/>
  <c r="AM21" i="13" s="1"/>
  <c r="EM18" i="14"/>
  <c r="EL18" i="14"/>
  <c r="EK18" i="14"/>
  <c r="EK23" i="14" s="1"/>
  <c r="EV18" i="14"/>
  <c r="EV23" i="14" s="1"/>
  <c r="EV27" i="14" l="1"/>
  <c r="EV30" i="14" s="1"/>
  <c r="EW18" i="14"/>
  <c r="EW23" i="14" s="1"/>
  <c r="EW27" i="14" s="1"/>
  <c r="EW30" i="14" s="1"/>
  <c r="ES33" i="14" l="1"/>
  <c r="EQ29" i="14"/>
  <c r="EX29" i="14"/>
  <c r="EX26" i="14"/>
  <c r="ER25" i="14"/>
  <c r="EQ25" i="14"/>
  <c r="EX25" i="14"/>
  <c r="EQ22" i="14"/>
  <c r="EX21" i="14"/>
  <c r="EQ20" i="14"/>
  <c r="EX20" i="14"/>
  <c r="EQ17" i="14"/>
  <c r="EX16" i="14"/>
  <c r="ER14" i="14"/>
  <c r="EQ14" i="14"/>
  <c r="EP14" i="14"/>
  <c r="ES32" i="14"/>
  <c r="ER29" i="14"/>
  <c r="EP29" i="14"/>
  <c r="ER26" i="14"/>
  <c r="EQ26" i="14"/>
  <c r="EP26" i="14"/>
  <c r="EP25" i="14"/>
  <c r="ER22" i="14"/>
  <c r="EP22" i="14"/>
  <c r="ER21" i="14"/>
  <c r="EQ21" i="14"/>
  <c r="ER20" i="14"/>
  <c r="EP20" i="14"/>
  <c r="ER17" i="14"/>
  <c r="ER16" i="14"/>
  <c r="EQ16" i="14"/>
  <c r="AM50" i="12"/>
  <c r="AM47" i="12"/>
  <c r="AM46" i="12"/>
  <c r="AM45" i="12"/>
  <c r="AM44" i="12"/>
  <c r="AM43" i="12"/>
  <c r="AM42" i="12"/>
  <c r="AM41" i="12"/>
  <c r="AM40" i="12"/>
  <c r="AM39" i="12"/>
  <c r="AM38" i="12"/>
  <c r="AM37" i="12"/>
  <c r="AM36" i="12"/>
  <c r="AM35" i="12"/>
  <c r="AM34" i="12"/>
  <c r="AM33" i="12"/>
  <c r="AM32" i="12"/>
  <c r="AM31" i="12"/>
  <c r="AM30" i="12"/>
  <c r="AM29" i="12"/>
  <c r="AM28" i="12"/>
  <c r="AM27" i="12"/>
  <c r="AM26" i="12"/>
  <c r="AM23" i="12"/>
  <c r="AM22" i="12"/>
  <c r="AM21" i="12"/>
  <c r="AM20" i="12"/>
  <c r="AM19" i="12"/>
  <c r="AM18" i="12"/>
  <c r="AM17" i="12"/>
  <c r="AM16" i="12"/>
  <c r="AM24" i="12" s="1"/>
  <c r="AM48" i="12" s="1"/>
  <c r="AM15" i="12"/>
  <c r="AM14" i="12"/>
  <c r="AM13" i="12"/>
  <c r="AL50" i="12"/>
  <c r="AL24" i="12"/>
  <c r="AP19" i="5"/>
  <c r="AP12" i="5"/>
  <c r="AP13" i="5"/>
  <c r="AF114" i="6"/>
  <c r="AE114" i="6"/>
  <c r="AE110" i="6"/>
  <c r="AF110" i="6"/>
  <c r="AF98" i="6"/>
  <c r="AE98" i="6"/>
  <c r="AF95" i="6"/>
  <c r="AE95" i="6"/>
  <c r="AF63" i="6"/>
  <c r="AE63" i="6"/>
  <c r="AF53" i="6"/>
  <c r="AF69" i="6" s="1"/>
  <c r="AF79" i="6" s="1"/>
  <c r="AE53" i="6"/>
  <c r="AE69" i="6" s="1"/>
  <c r="AE79" i="6" s="1"/>
  <c r="AF50" i="6"/>
  <c r="AE50" i="6"/>
  <c r="AE32" i="6"/>
  <c r="AF32" i="6"/>
  <c r="AF22" i="6"/>
  <c r="AF37" i="6" s="1"/>
  <c r="AE22" i="6"/>
  <c r="AE37" i="6" s="1"/>
  <c r="AF17" i="6"/>
  <c r="AE17" i="6"/>
  <c r="ES20" i="14" l="1"/>
  <c r="ES14" i="14"/>
  <c r="ES26" i="14"/>
  <c r="ES29" i="14"/>
  <c r="EX17" i="14"/>
  <c r="ES25" i="14"/>
  <c r="EX22" i="14"/>
  <c r="EP17" i="14"/>
  <c r="EP21" i="14"/>
  <c r="EX14" i="14"/>
  <c r="EU18" i="14"/>
  <c r="EU23" i="14" s="1"/>
  <c r="EU27" i="14" s="1"/>
  <c r="EU30" i="14" s="1"/>
  <c r="ES22" i="14"/>
  <c r="EP16" i="14"/>
  <c r="AL48" i="12"/>
  <c r="AN15" i="5"/>
  <c r="ES21" i="14" l="1"/>
  <c r="ES16" i="14"/>
  <c r="EX18" i="14"/>
  <c r="EX23" i="14" s="1"/>
  <c r="EX27" i="14" s="1"/>
  <c r="EX30" i="14" s="1"/>
  <c r="EX34" i="14" s="1"/>
  <c r="ES17" i="14"/>
  <c r="ES18" i="14" l="1"/>
  <c r="ES23" i="14" s="1"/>
  <c r="ES27" i="14" s="1"/>
  <c r="ES30" i="14" s="1"/>
  <c r="ES34" i="14" s="1"/>
  <c r="BK114" i="6" l="1"/>
  <c r="BJ114" i="6"/>
  <c r="BK98" i="6"/>
  <c r="BJ98" i="6"/>
  <c r="BK53" i="6"/>
  <c r="BK69" i="6" s="1"/>
  <c r="BK79" i="6" s="1"/>
  <c r="BJ53" i="6"/>
  <c r="BJ69" i="6" s="1"/>
  <c r="BK22" i="6"/>
  <c r="BK37" i="6" s="1"/>
  <c r="BJ22" i="6"/>
  <c r="BJ37" i="6" s="1"/>
  <c r="AH99" i="3"/>
  <c r="AH82" i="3"/>
  <c r="AH52" i="3"/>
  <c r="AH65" i="2"/>
  <c r="AH54" i="2"/>
  <c r="AH37" i="2"/>
  <c r="AH23" i="2"/>
  <c r="BJ95" i="6" l="1"/>
  <c r="BK63" i="6"/>
  <c r="BK32" i="6"/>
  <c r="BJ32" i="6"/>
  <c r="BJ50" i="6"/>
  <c r="BJ17" i="6"/>
  <c r="BK50" i="6"/>
  <c r="BK110" i="6"/>
  <c r="BK17" i="6"/>
  <c r="BJ63" i="6"/>
  <c r="BJ110" i="6"/>
  <c r="BJ79" i="6"/>
  <c r="BK95" i="6"/>
  <c r="AH102" i="3"/>
  <c r="AH39" i="2"/>
  <c r="AH67" i="2"/>
  <c r="AS61" i="1"/>
  <c r="AS58" i="1"/>
  <c r="AS57" i="1"/>
  <c r="AS56" i="1"/>
  <c r="AS55" i="1"/>
  <c r="AS52" i="1"/>
  <c r="AQ52" i="1"/>
  <c r="AS32" i="1"/>
  <c r="AS31" i="1"/>
  <c r="AS30" i="1"/>
  <c r="AQ30" i="1"/>
  <c r="AS24" i="1"/>
  <c r="AQ44" i="1"/>
  <c r="AS20" i="1"/>
  <c r="AS17" i="1"/>
  <c r="AQ39" i="1"/>
  <c r="AS15" i="1"/>
  <c r="AQ37" i="1"/>
  <c r="AS13" i="1"/>
  <c r="AS9" i="1"/>
  <c r="AS8" i="1"/>
  <c r="AQ38" i="1" l="1"/>
  <c r="AQ40" i="1"/>
  <c r="AS10" i="1"/>
  <c r="AQ43" i="1"/>
  <c r="AQ36" i="1"/>
  <c r="AQ10" i="1"/>
  <c r="AQ18" i="1" s="1"/>
  <c r="AQ47" i="1"/>
  <c r="AS53" i="1"/>
  <c r="AS33" i="1"/>
  <c r="AQ33" i="1"/>
  <c r="AS16" i="1"/>
  <c r="AS21" i="1"/>
  <c r="AS14" i="1"/>
  <c r="H63" i="1"/>
  <c r="AQ66" i="1" l="1"/>
  <c r="AQ63" i="1"/>
  <c r="AQ64" i="1" s="1"/>
  <c r="AQ41" i="1"/>
  <c r="AQ45" i="1" s="1"/>
  <c r="AQ48" i="1" s="1"/>
  <c r="AQ54" i="1"/>
  <c r="AQ22" i="1"/>
  <c r="AQ25" i="1" s="1"/>
  <c r="AS18" i="1"/>
  <c r="T29" i="13"/>
  <c r="T17" i="13" s="1"/>
  <c r="S29" i="13"/>
  <c r="S18" i="13" s="1"/>
  <c r="R29" i="13"/>
  <c r="R17" i="13" s="1"/>
  <c r="U29" i="13"/>
  <c r="U18" i="13" s="1"/>
  <c r="T24" i="13"/>
  <c r="S24" i="13"/>
  <c r="R24" i="13"/>
  <c r="T23" i="13"/>
  <c r="S23" i="13"/>
  <c r="R23" i="13"/>
  <c r="S17" i="13"/>
  <c r="I29" i="13"/>
  <c r="J29" i="13"/>
  <c r="N29" i="13"/>
  <c r="M29" i="13"/>
  <c r="L29" i="13"/>
  <c r="O29" i="13"/>
  <c r="P29" i="13"/>
  <c r="V29" i="13"/>
  <c r="V18" i="13" s="1"/>
  <c r="Z29" i="13"/>
  <c r="Z17" i="13" s="1"/>
  <c r="Y29" i="13"/>
  <c r="Y18" i="13" s="1"/>
  <c r="X29" i="13"/>
  <c r="X18" i="13" s="1"/>
  <c r="AA29" i="13"/>
  <c r="AA18" i="13" s="1"/>
  <c r="AB29" i="13"/>
  <c r="AB17" i="13" s="1"/>
  <c r="AF29" i="13"/>
  <c r="AF18" i="13" s="1"/>
  <c r="AE29" i="13"/>
  <c r="AE18" i="13" s="1"/>
  <c r="AD29" i="13"/>
  <c r="AD18" i="13" s="1"/>
  <c r="AH29" i="13"/>
  <c r="AH18" i="13" s="1"/>
  <c r="AG29" i="13"/>
  <c r="AG18" i="13" s="1"/>
  <c r="AM28" i="13" l="1"/>
  <c r="AB18" i="13"/>
  <c r="X17" i="13"/>
  <c r="AQ59" i="1"/>
  <c r="AS22" i="1"/>
  <c r="AS25" i="1" s="1"/>
  <c r="AQ67" i="1"/>
  <c r="AD17" i="13"/>
  <c r="Y17" i="13"/>
  <c r="AA17" i="13"/>
  <c r="R18" i="13"/>
  <c r="V17" i="13"/>
  <c r="U17" i="13"/>
  <c r="AE17" i="13"/>
  <c r="AF17" i="13"/>
  <c r="Z18" i="13"/>
  <c r="T18" i="13"/>
  <c r="AH17" i="13"/>
  <c r="AG17" i="13"/>
  <c r="AQ70" i="1" l="1"/>
  <c r="AM29" i="13" s="1"/>
  <c r="AQ74" i="1"/>
  <c r="AP36" i="1"/>
  <c r="AP37" i="1"/>
  <c r="AP38" i="1"/>
  <c r="AP39" i="1"/>
  <c r="AP40" i="1"/>
  <c r="AM30" i="13" l="1"/>
  <c r="AQ75" i="1"/>
  <c r="AQ71" i="1"/>
  <c r="AJ29" i="13"/>
  <c r="AJ18" i="13" l="1"/>
  <c r="AJ17" i="13"/>
  <c r="AL39" i="13" l="1"/>
  <c r="AL15" i="13"/>
  <c r="AL21" i="13" s="1"/>
  <c r="EN26" i="14"/>
  <c r="AK50" i="12"/>
  <c r="AK24" i="12"/>
  <c r="AK48" i="12" s="1"/>
  <c r="AM15" i="5"/>
  <c r="BI114" i="6"/>
  <c r="BI110" i="6"/>
  <c r="BI98" i="6"/>
  <c r="BI95" i="6"/>
  <c r="BI63" i="6"/>
  <c r="BI53" i="6"/>
  <c r="BI69" i="6" s="1"/>
  <c r="BI79" i="6" s="1"/>
  <c r="BI50" i="6"/>
  <c r="BI32" i="6"/>
  <c r="BI22" i="6"/>
  <c r="BI37" i="6" s="1"/>
  <c r="BI17" i="6"/>
  <c r="AD114" i="6"/>
  <c r="AD110" i="6"/>
  <c r="AD98" i="6"/>
  <c r="AD95" i="6"/>
  <c r="AD63" i="6"/>
  <c r="AD53" i="6"/>
  <c r="AD69" i="6" s="1"/>
  <c r="AD79" i="6" s="1"/>
  <c r="AD50" i="6"/>
  <c r="AD32" i="6"/>
  <c r="AD22" i="6"/>
  <c r="AD37" i="6" s="1"/>
  <c r="AD17" i="6"/>
  <c r="AG99" i="3"/>
  <c r="AG47" i="3"/>
  <c r="AG78" i="2"/>
  <c r="AG65" i="2"/>
  <c r="AG54" i="2"/>
  <c r="AG37" i="2"/>
  <c r="AG23" i="2"/>
  <c r="EN21" i="14" l="1"/>
  <c r="EN22" i="14"/>
  <c r="EN17" i="14"/>
  <c r="EN25" i="14"/>
  <c r="EN29" i="14"/>
  <c r="EN14" i="14"/>
  <c r="AG52" i="3"/>
  <c r="EN16" i="14"/>
  <c r="EN20" i="14"/>
  <c r="AG67" i="2"/>
  <c r="AG80" i="2" s="1"/>
  <c r="AG39" i="2"/>
  <c r="AG82" i="3"/>
  <c r="AG102" i="3" l="1"/>
  <c r="EN18" i="14"/>
  <c r="AP47" i="1"/>
  <c r="AP44" i="1"/>
  <c r="AP43" i="1"/>
  <c r="AP54" i="1"/>
  <c r="AP59" i="1" s="1"/>
  <c r="AP33" i="1"/>
  <c r="AP30" i="1"/>
  <c r="AP52" i="1" s="1"/>
  <c r="AP10" i="1"/>
  <c r="AP18" i="1" s="1"/>
  <c r="EN23" i="14" l="1"/>
  <c r="EN27" i="14" s="1"/>
  <c r="EN30" i="14" s="1"/>
  <c r="EN34" i="14" s="1"/>
  <c r="AP63" i="1"/>
  <c r="AP64" i="1" s="1"/>
  <c r="AP41" i="1"/>
  <c r="AP45" i="1" s="1"/>
  <c r="AP48" i="1" s="1"/>
  <c r="AP74" i="1" s="1"/>
  <c r="AP66" i="1"/>
  <c r="AP22" i="1"/>
  <c r="AP25" i="1" s="1"/>
  <c r="AF78" i="2"/>
  <c r="AF65" i="2"/>
  <c r="AF54" i="2"/>
  <c r="AF37" i="2"/>
  <c r="AF23" i="2"/>
  <c r="AP70" i="1" l="1"/>
  <c r="AF39" i="2"/>
  <c r="AL28" i="13"/>
  <c r="AP75" i="1"/>
  <c r="AL30" i="13"/>
  <c r="AP67" i="1"/>
  <c r="AF67" i="2"/>
  <c r="AF80" i="2" s="1"/>
  <c r="AK39" i="13"/>
  <c r="AK15" i="13"/>
  <c r="AK21" i="13" s="1"/>
  <c r="AL15" i="5"/>
  <c r="AF99" i="3"/>
  <c r="AF82" i="3"/>
  <c r="AF47" i="3"/>
  <c r="AF52" i="3" s="1"/>
  <c r="AO47" i="1"/>
  <c r="AO44" i="1"/>
  <c r="AO43" i="1"/>
  <c r="AO40" i="1"/>
  <c r="AO54" i="1" s="1"/>
  <c r="AO59" i="1" s="1"/>
  <c r="AO39" i="1"/>
  <c r="AO38" i="1"/>
  <c r="AO37" i="1"/>
  <c r="AO36" i="1"/>
  <c r="AO33" i="1"/>
  <c r="AO30" i="1"/>
  <c r="AO52" i="1" s="1"/>
  <c r="AO10" i="1"/>
  <c r="AO18" i="1" s="1"/>
  <c r="AL23" i="13" l="1"/>
  <c r="AL24" i="13"/>
  <c r="AP71" i="1"/>
  <c r="AL29" i="13"/>
  <c r="AO63" i="1"/>
  <c r="AO22" i="1"/>
  <c r="AO25" i="1" s="1"/>
  <c r="AO66" i="1"/>
  <c r="AO41" i="1"/>
  <c r="AO45" i="1" s="1"/>
  <c r="AO48" i="1" s="1"/>
  <c r="AO74" i="1" s="1"/>
  <c r="AF102" i="3"/>
  <c r="AJ50" i="12"/>
  <c r="AJ24" i="12"/>
  <c r="AJ48" i="12" s="1"/>
  <c r="BH114" i="6"/>
  <c r="BH110" i="6"/>
  <c r="BH98" i="6"/>
  <c r="BH95" i="6"/>
  <c r="BH63" i="6"/>
  <c r="BH53" i="6"/>
  <c r="BH69" i="6" s="1"/>
  <c r="BH79" i="6" s="1"/>
  <c r="BH50" i="6"/>
  <c r="BH32" i="6"/>
  <c r="BH22" i="6"/>
  <c r="BH37" i="6" s="1"/>
  <c r="BH17" i="6"/>
  <c r="AC114" i="6"/>
  <c r="AC110" i="6"/>
  <c r="AC98" i="6"/>
  <c r="AC95" i="6"/>
  <c r="AC63" i="6"/>
  <c r="AC53" i="6"/>
  <c r="AC69" i="6" s="1"/>
  <c r="AC79" i="6" s="1"/>
  <c r="AC50" i="6"/>
  <c r="AC32" i="6"/>
  <c r="AC22" i="6"/>
  <c r="AC37" i="6" s="1"/>
  <c r="AC17" i="6"/>
  <c r="AK30" i="13" l="1"/>
  <c r="AO70" i="1"/>
  <c r="AK29" i="13" s="1"/>
  <c r="AL17" i="13"/>
  <c r="AL18" i="13"/>
  <c r="AK28" i="13"/>
  <c r="AO67" i="1"/>
  <c r="EH18" i="14"/>
  <c r="EI17" i="14"/>
  <c r="EI21" i="14"/>
  <c r="EI26" i="14"/>
  <c r="EI20" i="14"/>
  <c r="EF18" i="14"/>
  <c r="EI25" i="14"/>
  <c r="EI14" i="14"/>
  <c r="EI22" i="14"/>
  <c r="EI16" i="14"/>
  <c r="EI29" i="14"/>
  <c r="EG18" i="14"/>
  <c r="AK18" i="13" l="1"/>
  <c r="AK17" i="13"/>
  <c r="AK24" i="13"/>
  <c r="AK23" i="13"/>
  <c r="EF23" i="14"/>
  <c r="EF27" i="14" s="1"/>
  <c r="EF30" i="14" s="1"/>
  <c r="EH23" i="14"/>
  <c r="EH27" i="14" s="1"/>
  <c r="EH30" i="14" s="1"/>
  <c r="EG23" i="14"/>
  <c r="EG27" i="14" s="1"/>
  <c r="EG30" i="14" s="1"/>
  <c r="AO75" i="1"/>
  <c r="EI18" i="14"/>
  <c r="EI23" i="14" s="1"/>
  <c r="EI27" i="14" l="1"/>
  <c r="EI30" i="14" s="1"/>
  <c r="EI34" i="14" s="1"/>
  <c r="BG95" i="6"/>
  <c r="BG63" i="6"/>
  <c r="BG50" i="6"/>
  <c r="BG32" i="6"/>
  <c r="BG17" i="6"/>
  <c r="BG114" i="6"/>
  <c r="BG110" i="6"/>
  <c r="BG98" i="6"/>
  <c r="BG53" i="6"/>
  <c r="BG69" i="6" s="1"/>
  <c r="BG79" i="6" s="1"/>
  <c r="BG22" i="6"/>
  <c r="BG37" i="6" s="1"/>
  <c r="AB110" i="6"/>
  <c r="AB17" i="6"/>
  <c r="AB114" i="6"/>
  <c r="AB98" i="6"/>
  <c r="AB53" i="6"/>
  <c r="AB69" i="6" s="1"/>
  <c r="AB79" i="6" s="1"/>
  <c r="AB22" i="6"/>
  <c r="AB37" i="6" s="1"/>
  <c r="AJ39" i="13"/>
  <c r="AJ15" i="13"/>
  <c r="AJ21" i="13" s="1"/>
  <c r="ED29" i="14"/>
  <c r="ED26" i="14"/>
  <c r="ED25" i="14"/>
  <c r="ED22" i="14"/>
  <c r="ED21" i="14"/>
  <c r="ED20" i="14"/>
  <c r="EC18" i="14"/>
  <c r="EB18" i="14"/>
  <c r="EA18" i="14"/>
  <c r="ED17" i="14"/>
  <c r="ED16" i="14"/>
  <c r="ED14" i="14"/>
  <c r="AI50" i="12"/>
  <c r="AI24" i="12"/>
  <c r="AI48" i="12" s="1"/>
  <c r="AK15" i="5"/>
  <c r="AE99" i="3"/>
  <c r="AE82" i="3"/>
  <c r="AE47" i="3"/>
  <c r="AE52" i="3" s="1"/>
  <c r="AE78" i="2"/>
  <c r="AE65" i="2"/>
  <c r="AE54" i="2"/>
  <c r="AE37" i="2"/>
  <c r="AE23" i="2"/>
  <c r="AN47" i="1"/>
  <c r="AS47" i="1" s="1"/>
  <c r="AN44" i="1"/>
  <c r="AS44" i="1" s="1"/>
  <c r="AN43" i="1"/>
  <c r="AS43" i="1" s="1"/>
  <c r="AN40" i="1"/>
  <c r="AS40" i="1" s="1"/>
  <c r="AN39" i="1"/>
  <c r="AS39" i="1" s="1"/>
  <c r="AN38" i="1"/>
  <c r="AS38" i="1" s="1"/>
  <c r="AN37" i="1"/>
  <c r="AS37" i="1" s="1"/>
  <c r="AN36" i="1"/>
  <c r="AS36" i="1" s="1"/>
  <c r="AN33" i="1"/>
  <c r="AN30" i="1"/>
  <c r="AN52" i="1" s="1"/>
  <c r="AN10" i="1"/>
  <c r="AN18" i="1" s="1"/>
  <c r="AS41" i="1" l="1"/>
  <c r="AS45" i="1" s="1"/>
  <c r="AS48" i="1" s="1"/>
  <c r="EC23" i="14"/>
  <c r="EC27" i="14" s="1"/>
  <c r="EC30" i="14" s="1"/>
  <c r="ER18" i="14"/>
  <c r="EA23" i="14"/>
  <c r="EA27" i="14" s="1"/>
  <c r="EA30" i="14" s="1"/>
  <c r="EP18" i="14"/>
  <c r="EB23" i="14"/>
  <c r="EB27" i="14" s="1"/>
  <c r="EB30" i="14" s="1"/>
  <c r="EQ18" i="14"/>
  <c r="AN54" i="1"/>
  <c r="AS54" i="1" s="1"/>
  <c r="AE39" i="2"/>
  <c r="AE102" i="3"/>
  <c r="AE67" i="2"/>
  <c r="AE80" i="2" s="1"/>
  <c r="AN41" i="1"/>
  <c r="AN45" i="1" s="1"/>
  <c r="AN48" i="1" s="1"/>
  <c r="AJ28" i="13" s="1"/>
  <c r="ED18" i="14"/>
  <c r="ED23" i="14" s="1"/>
  <c r="ED27" i="14" s="1"/>
  <c r="ED30" i="14" s="1"/>
  <c r="ED34" i="14" s="1"/>
  <c r="AB50" i="6"/>
  <c r="AB63" i="6"/>
  <c r="AB32" i="6"/>
  <c r="AB95" i="6"/>
  <c r="AN22" i="1"/>
  <c r="AN25" i="1" s="1"/>
  <c r="AJ10" i="1"/>
  <c r="AS59" i="1" l="1"/>
  <c r="AS66" i="1"/>
  <c r="AS67" i="1" s="1"/>
  <c r="AS63" i="1"/>
  <c r="AS64" i="1" s="1"/>
  <c r="AS74" i="1"/>
  <c r="AN30" i="13" s="1"/>
  <c r="AN28" i="13"/>
  <c r="EQ23" i="14"/>
  <c r="ER23" i="14"/>
  <c r="EP23" i="14"/>
  <c r="EL23" i="14"/>
  <c r="EL27" i="14" s="1"/>
  <c r="EL30" i="14" s="1"/>
  <c r="EK27" i="14"/>
  <c r="EK30" i="14" s="1"/>
  <c r="EM23" i="14"/>
  <c r="EM27" i="14" s="1"/>
  <c r="EM30" i="14" s="1"/>
  <c r="AN66" i="1"/>
  <c r="AN67" i="1" s="1"/>
  <c r="AN59" i="1"/>
  <c r="AN74" i="1" s="1"/>
  <c r="BF63" i="6"/>
  <c r="BE63" i="6"/>
  <c r="BF50" i="6"/>
  <c r="BE50" i="6"/>
  <c r="BF32" i="6"/>
  <c r="BE32" i="6"/>
  <c r="BF17" i="6"/>
  <c r="BE17" i="6"/>
  <c r="Z110" i="6"/>
  <c r="Z95" i="6"/>
  <c r="AG39" i="13"/>
  <c r="AH15" i="13"/>
  <c r="AH21" i="13" s="1"/>
  <c r="AG15" i="13"/>
  <c r="AG21" i="13" s="1"/>
  <c r="DS34" i="14"/>
  <c r="DR34" i="14"/>
  <c r="DQ34" i="14"/>
  <c r="DT33" i="14"/>
  <c r="DT32" i="14"/>
  <c r="DY29" i="14"/>
  <c r="DS29" i="14"/>
  <c r="DR29" i="14"/>
  <c r="DQ29" i="14"/>
  <c r="DY26" i="14"/>
  <c r="DS26" i="14"/>
  <c r="DR26" i="14"/>
  <c r="DQ26" i="14"/>
  <c r="DY25" i="14"/>
  <c r="DS25" i="14"/>
  <c r="DR25" i="14"/>
  <c r="DQ25" i="14"/>
  <c r="DY22" i="14"/>
  <c r="DS22" i="14"/>
  <c r="DR22" i="14"/>
  <c r="DQ22" i="14"/>
  <c r="DY21" i="14"/>
  <c r="DS21" i="14"/>
  <c r="DR21" i="14"/>
  <c r="DQ21" i="14"/>
  <c r="DY20" i="14"/>
  <c r="DS20" i="14"/>
  <c r="DR20" i="14"/>
  <c r="DQ20" i="14"/>
  <c r="DX18" i="14"/>
  <c r="DX23" i="14" s="1"/>
  <c r="DX27" i="14" s="1"/>
  <c r="DX30" i="14" s="1"/>
  <c r="DW18" i="14"/>
  <c r="DW23" i="14" s="1"/>
  <c r="DW27" i="14" s="1"/>
  <c r="DW30" i="14" s="1"/>
  <c r="DV18" i="14"/>
  <c r="DV23" i="14" s="1"/>
  <c r="DV27" i="14" s="1"/>
  <c r="DV30" i="14" s="1"/>
  <c r="DY17" i="14"/>
  <c r="DS17" i="14"/>
  <c r="DR17" i="14"/>
  <c r="DQ17" i="14"/>
  <c r="DY16" i="14"/>
  <c r="DS16" i="14"/>
  <c r="DR16" i="14"/>
  <c r="DQ16" i="14"/>
  <c r="DY14" i="14"/>
  <c r="DS14" i="14"/>
  <c r="DR14" i="14"/>
  <c r="DQ14" i="14"/>
  <c r="AG50" i="12"/>
  <c r="AF50" i="12"/>
  <c r="AG46" i="12"/>
  <c r="AG44" i="12"/>
  <c r="AG43" i="12"/>
  <c r="AG42" i="12"/>
  <c r="AG41" i="12"/>
  <c r="AG40" i="12"/>
  <c r="AG39" i="12"/>
  <c r="AG38" i="12"/>
  <c r="AG37" i="12"/>
  <c r="AG36" i="12"/>
  <c r="AG35" i="12"/>
  <c r="AG34" i="12"/>
  <c r="AG33" i="12"/>
  <c r="AG32" i="12"/>
  <c r="AG31" i="12"/>
  <c r="AG30" i="12"/>
  <c r="AG29" i="12"/>
  <c r="AG28" i="12"/>
  <c r="AG27" i="12"/>
  <c r="AG26" i="12"/>
  <c r="AF24" i="12"/>
  <c r="AF48" i="12" s="1"/>
  <c r="AG23" i="12"/>
  <c r="AG22" i="12"/>
  <c r="AG19" i="12"/>
  <c r="AG18" i="12"/>
  <c r="AG17" i="12"/>
  <c r="AG16" i="12"/>
  <c r="AG15" i="12"/>
  <c r="AG14" i="12"/>
  <c r="AG13" i="12"/>
  <c r="AI19" i="5"/>
  <c r="AP21" i="5" s="1"/>
  <c r="AP28" i="5" s="1"/>
  <c r="AI18" i="5"/>
  <c r="AH15" i="5"/>
  <c r="AI13" i="5"/>
  <c r="AP14" i="5" s="1"/>
  <c r="AP15" i="5" s="1"/>
  <c r="AI12" i="5"/>
  <c r="AA95" i="6"/>
  <c r="AA63" i="6"/>
  <c r="Z63" i="6"/>
  <c r="AA50" i="6"/>
  <c r="Z50" i="6"/>
  <c r="AA32" i="6"/>
  <c r="Z32" i="6"/>
  <c r="AA17" i="6"/>
  <c r="Z17" i="6"/>
  <c r="AC99" i="3"/>
  <c r="AC82" i="3"/>
  <c r="AC52" i="3"/>
  <c r="AC78" i="2"/>
  <c r="AC65" i="2"/>
  <c r="AC54" i="2"/>
  <c r="AC37" i="2"/>
  <c r="AC23" i="2"/>
  <c r="AJ47" i="1"/>
  <c r="AJ44" i="1"/>
  <c r="AJ43" i="1"/>
  <c r="AJ40" i="1"/>
  <c r="AJ39" i="1"/>
  <c r="AJ38" i="1"/>
  <c r="AJ37" i="1"/>
  <c r="AJ36" i="1"/>
  <c r="AJ33" i="1"/>
  <c r="AJ30" i="1"/>
  <c r="AJ52" i="1" s="1"/>
  <c r="AJ18" i="1"/>
  <c r="AS70" i="1" l="1"/>
  <c r="AN29" i="13" s="1"/>
  <c r="ER27" i="14"/>
  <c r="EQ27" i="14"/>
  <c r="EP27" i="14"/>
  <c r="DQ18" i="14"/>
  <c r="DR18" i="14"/>
  <c r="DR23" i="14" s="1"/>
  <c r="DR27" i="14" s="1"/>
  <c r="DR30" i="14" s="1"/>
  <c r="AC102" i="3"/>
  <c r="DT20" i="14"/>
  <c r="DT21" i="14"/>
  <c r="AN75" i="1"/>
  <c r="AJ30" i="13"/>
  <c r="AC39" i="2"/>
  <c r="DT25" i="14"/>
  <c r="DQ23" i="14"/>
  <c r="DQ27" i="14" s="1"/>
  <c r="DQ30" i="14" s="1"/>
  <c r="AC67" i="2"/>
  <c r="AC80" i="2" s="1"/>
  <c r="DS18" i="14"/>
  <c r="DS23" i="14" s="1"/>
  <c r="DS27" i="14" s="1"/>
  <c r="DS30" i="14" s="1"/>
  <c r="DT17" i="14"/>
  <c r="DT26" i="14"/>
  <c r="DT16" i="14"/>
  <c r="AG24" i="12"/>
  <c r="AG48" i="12" s="1"/>
  <c r="DT14" i="14"/>
  <c r="DY18" i="14"/>
  <c r="DY23" i="14" s="1"/>
  <c r="DY27" i="14" s="1"/>
  <c r="DY30" i="14" s="1"/>
  <c r="DY34" i="14" s="1"/>
  <c r="AJ41" i="1"/>
  <c r="AJ45" i="1" s="1"/>
  <c r="AJ48" i="1" s="1"/>
  <c r="AG28" i="13" s="1"/>
  <c r="DT22" i="14"/>
  <c r="DT29" i="14"/>
  <c r="AJ22" i="1"/>
  <c r="AJ25" i="1" s="1"/>
  <c r="AJ54" i="1"/>
  <c r="AJ59" i="1" s="1"/>
  <c r="AS71" i="1" l="1"/>
  <c r="EQ30" i="14"/>
  <c r="ER30" i="14"/>
  <c r="EP30" i="14"/>
  <c r="AJ63" i="1"/>
  <c r="AS75" i="1"/>
  <c r="DT18" i="14"/>
  <c r="DT23" i="14" s="1"/>
  <c r="DT27" i="14"/>
  <c r="DT30" i="14"/>
  <c r="AJ74" i="1"/>
  <c r="AJ66" i="1"/>
  <c r="AJ67" i="1" l="1"/>
  <c r="AJ75" i="1"/>
  <c r="AG30" i="13"/>
  <c r="AE50" i="12"/>
  <c r="AE24" i="12"/>
  <c r="AE48" i="12" s="1"/>
  <c r="BD114" i="6"/>
  <c r="BD110" i="6"/>
  <c r="BD98" i="6"/>
  <c r="BD95" i="6"/>
  <c r="BD63" i="6"/>
  <c r="BD53" i="6"/>
  <c r="BD69" i="6" s="1"/>
  <c r="BD79" i="6" s="1"/>
  <c r="BD50" i="6"/>
  <c r="BD32" i="6"/>
  <c r="BD22" i="6"/>
  <c r="BD37" i="6" s="1"/>
  <c r="BD17" i="6"/>
  <c r="Y114" i="6"/>
  <c r="Y113" i="6"/>
  <c r="Y110" i="6"/>
  <c r="Y98" i="6"/>
  <c r="Y97" i="6"/>
  <c r="Y95" i="6"/>
  <c r="Y68" i="6"/>
  <c r="Y78" i="6" s="1"/>
  <c r="Y63" i="6"/>
  <c r="Y53" i="6"/>
  <c r="Y69" i="6" s="1"/>
  <c r="Y79" i="6" s="1"/>
  <c r="Y52" i="6"/>
  <c r="Y50" i="6"/>
  <c r="Y32" i="6"/>
  <c r="Y22" i="6"/>
  <c r="Y37" i="6" s="1"/>
  <c r="Y21" i="6"/>
  <c r="Y36" i="6" s="1"/>
  <c r="Y17" i="6"/>
  <c r="AB99" i="3"/>
  <c r="AB82" i="3"/>
  <c r="AB47" i="3"/>
  <c r="AB52" i="3" s="1"/>
  <c r="AG24" i="13" l="1"/>
  <c r="AG23" i="13"/>
  <c r="AB102" i="3"/>
  <c r="AG15" i="5" l="1"/>
  <c r="DJ20" i="14" l="1"/>
  <c r="DJ15" i="14"/>
  <c r="DJ17" i="14"/>
  <c r="DJ22" i="14"/>
  <c r="DJ26" i="14"/>
  <c r="DJ25" i="14"/>
  <c r="DJ21" i="14"/>
  <c r="DJ29" i="14"/>
  <c r="DJ14" i="14"/>
  <c r="DJ16" i="14"/>
  <c r="AE39" i="13" l="1"/>
  <c r="AE15" i="13"/>
  <c r="AE21" i="13" s="1"/>
  <c r="AD50" i="12"/>
  <c r="AD24" i="12"/>
  <c r="AD48" i="12" s="1"/>
  <c r="BF114" i="6"/>
  <c r="BF113" i="6"/>
  <c r="BF110" i="6"/>
  <c r="BF98" i="6"/>
  <c r="BF97" i="6"/>
  <c r="BF95" i="6"/>
  <c r="BF78" i="6"/>
  <c r="BF68" i="6"/>
  <c r="BF53" i="6"/>
  <c r="BF69" i="6" s="1"/>
  <c r="BF79" i="6" s="1"/>
  <c r="BF52" i="6"/>
  <c r="BF36" i="6"/>
  <c r="BF22" i="6"/>
  <c r="BF37" i="6" s="1"/>
  <c r="BF21" i="6"/>
  <c r="BC114" i="6"/>
  <c r="BC113" i="6"/>
  <c r="BC110" i="6"/>
  <c r="BC98" i="6"/>
  <c r="BC97" i="6"/>
  <c r="BC95" i="6"/>
  <c r="BC78" i="6"/>
  <c r="BC68" i="6"/>
  <c r="BC63" i="6"/>
  <c r="BC53" i="6"/>
  <c r="BC69" i="6" s="1"/>
  <c r="BC79" i="6" s="1"/>
  <c r="BC52" i="6"/>
  <c r="BC50" i="6"/>
  <c r="BC36" i="6"/>
  <c r="BC32" i="6"/>
  <c r="BC22" i="6"/>
  <c r="BC37" i="6" s="1"/>
  <c r="BC21" i="6"/>
  <c r="BC17" i="6"/>
  <c r="AA114" i="6"/>
  <c r="AA113" i="6"/>
  <c r="AA110" i="6"/>
  <c r="AA98" i="6"/>
  <c r="AA97" i="6"/>
  <c r="AA68" i="6"/>
  <c r="AA78" i="6" s="1"/>
  <c r="AA53" i="6"/>
  <c r="AA69" i="6" s="1"/>
  <c r="AA79" i="6" s="1"/>
  <c r="AA52" i="6"/>
  <c r="AA22" i="6"/>
  <c r="AA37" i="6" s="1"/>
  <c r="AA21" i="6"/>
  <c r="AA36" i="6" s="1"/>
  <c r="X114" i="6"/>
  <c r="X113" i="6"/>
  <c r="X110" i="6"/>
  <c r="X98" i="6"/>
  <c r="X97" i="6"/>
  <c r="X95" i="6"/>
  <c r="X68" i="6"/>
  <c r="X78" i="6" s="1"/>
  <c r="X63" i="6"/>
  <c r="X53" i="6"/>
  <c r="X69" i="6" s="1"/>
  <c r="X79" i="6" s="1"/>
  <c r="X52" i="6"/>
  <c r="X50" i="6"/>
  <c r="X32" i="6"/>
  <c r="X22" i="6"/>
  <c r="X37" i="6" s="1"/>
  <c r="X21" i="6"/>
  <c r="X36" i="6" s="1"/>
  <c r="X17" i="6"/>
  <c r="Z22" i="6"/>
  <c r="Z37" i="6" s="1"/>
  <c r="Z53" i="6"/>
  <c r="Z69" i="6" s="1"/>
  <c r="Z79" i="6" s="1"/>
  <c r="Z98" i="6"/>
  <c r="Z114" i="6"/>
  <c r="AA37" i="2"/>
  <c r="AA23" i="2"/>
  <c r="AH43" i="1"/>
  <c r="AH38" i="1"/>
  <c r="AH36" i="1"/>
  <c r="AH30" i="1"/>
  <c r="AH52" i="1" s="1"/>
  <c r="AH47" i="1"/>
  <c r="AH44" i="1"/>
  <c r="AH40" i="1"/>
  <c r="AH54" i="1" s="1"/>
  <c r="AH39" i="1"/>
  <c r="AH37" i="1"/>
  <c r="AH10" i="1"/>
  <c r="AH18" i="1" s="1"/>
  <c r="AH63" i="1" l="1"/>
  <c r="AA39" i="2"/>
  <c r="AH22" i="1"/>
  <c r="AH25" i="1" s="1"/>
  <c r="BB50" i="6" l="1"/>
  <c r="BB114" i="6"/>
  <c r="BB113" i="6"/>
  <c r="BE110" i="6"/>
  <c r="BB98" i="6"/>
  <c r="BB97" i="6"/>
  <c r="BE95" i="6"/>
  <c r="BB78" i="6"/>
  <c r="BB68" i="6"/>
  <c r="BB53" i="6"/>
  <c r="BB69" i="6" s="1"/>
  <c r="BB79" i="6" s="1"/>
  <c r="BB52" i="6"/>
  <c r="BB36" i="6"/>
  <c r="BE22" i="6"/>
  <c r="BE37" i="6" s="1"/>
  <c r="BE53" i="6" s="1"/>
  <c r="BE69" i="6" s="1"/>
  <c r="BE79" i="6" s="1"/>
  <c r="BE98" i="6" s="1"/>
  <c r="BE114" i="6" s="1"/>
  <c r="BB22" i="6"/>
  <c r="BB37" i="6" s="1"/>
  <c r="BB21" i="6"/>
  <c r="W114" i="6"/>
  <c r="W113" i="6"/>
  <c r="W98" i="6"/>
  <c r="W97" i="6"/>
  <c r="W68" i="6"/>
  <c r="W78" i="6" s="1"/>
  <c r="W53" i="6"/>
  <c r="W69" i="6" s="1"/>
  <c r="W79" i="6" s="1"/>
  <c r="W52" i="6"/>
  <c r="W22" i="6"/>
  <c r="W37" i="6" s="1"/>
  <c r="W21" i="6"/>
  <c r="W36" i="6" s="1"/>
  <c r="BB32" i="6" l="1"/>
  <c r="BB63" i="6"/>
  <c r="BB95" i="6"/>
  <c r="BB110" i="6"/>
  <c r="BB17" i="6"/>
  <c r="AE15" i="5"/>
  <c r="W17" i="6"/>
  <c r="W32" i="6"/>
  <c r="W50" i="6"/>
  <c r="W63" i="6"/>
  <c r="W95" i="6"/>
  <c r="W110" i="6"/>
  <c r="DE17" i="14" l="1"/>
  <c r="AC50" i="12"/>
  <c r="DE29" i="14"/>
  <c r="DE25" i="14"/>
  <c r="DE22" i="14"/>
  <c r="DE16" i="14"/>
  <c r="DB18" i="14" l="1"/>
  <c r="DE14" i="14"/>
  <c r="DE26" i="14"/>
  <c r="DE20" i="14"/>
  <c r="DE21" i="14"/>
  <c r="DC18" i="14"/>
  <c r="DD18" i="14"/>
  <c r="AC24" i="12"/>
  <c r="AC48" i="12" s="1"/>
  <c r="DE18" i="14"/>
  <c r="DD23" i="14" l="1"/>
  <c r="DC23" i="14"/>
  <c r="DB23" i="14"/>
  <c r="DE23" i="14"/>
  <c r="DE27" i="14" s="1"/>
  <c r="DE30" i="14" s="1"/>
  <c r="DE34" i="14" s="1"/>
  <c r="DT34" i="14" s="1"/>
  <c r="AD39" i="13"/>
  <c r="AD15" i="13"/>
  <c r="AD21" i="13" s="1"/>
  <c r="DC27" i="14" l="1"/>
  <c r="DJ18" i="14"/>
  <c r="DB27" i="14"/>
  <c r="DD27" i="14"/>
  <c r="AF39" i="13"/>
  <c r="AF15" i="13"/>
  <c r="AF21" i="13" s="1"/>
  <c r="DB30" i="14" l="1"/>
  <c r="DD30" i="14"/>
  <c r="DJ23" i="14"/>
  <c r="DC30" i="14"/>
  <c r="Z54" i="2"/>
  <c r="DJ27" i="14" l="1"/>
  <c r="DJ30" i="14"/>
  <c r="Z37" i="2"/>
  <c r="Z65" i="2"/>
  <c r="Z67" i="2" s="1"/>
  <c r="Z23" i="2"/>
  <c r="Z99" i="3"/>
  <c r="Z82" i="3"/>
  <c r="Z78" i="2"/>
  <c r="Z47" i="3"/>
  <c r="Z52" i="3" s="1"/>
  <c r="Z39" i="2" l="1"/>
  <c r="Z80" i="2"/>
  <c r="Z102" i="3"/>
  <c r="AG47" i="1"/>
  <c r="AG44" i="1"/>
  <c r="AG43" i="1"/>
  <c r="AG40" i="1"/>
  <c r="AG38" i="1"/>
  <c r="AG36" i="1"/>
  <c r="AG39" i="1"/>
  <c r="AG37" i="1"/>
  <c r="AG30" i="1"/>
  <c r="AG52" i="1" s="1"/>
  <c r="AG59" i="1" l="1"/>
  <c r="AG33" i="1"/>
  <c r="AG41" i="1" s="1"/>
  <c r="AG45" i="1" s="1"/>
  <c r="AG48" i="1" s="1"/>
  <c r="AG74" i="1" l="1"/>
  <c r="AD28" i="13"/>
  <c r="AG75" i="1" l="1"/>
  <c r="AD30" i="13"/>
  <c r="AI33" i="1"/>
  <c r="AI30" i="1"/>
  <c r="AI52" i="1" s="1"/>
  <c r="AG10" i="1"/>
  <c r="AG18" i="1" s="1"/>
  <c r="AL56" i="1"/>
  <c r="AL55" i="1"/>
  <c r="AL53" i="1"/>
  <c r="AL30" i="1"/>
  <c r="AL52" i="1" s="1"/>
  <c r="AG66" i="1" l="1"/>
  <c r="AG67" i="1" s="1"/>
  <c r="AG63" i="1"/>
  <c r="AD24" i="13"/>
  <c r="AD23" i="13"/>
  <c r="AG22" i="1"/>
  <c r="AG25" i="1" s="1"/>
  <c r="CT34" i="14"/>
  <c r="CS34" i="14"/>
  <c r="CR34" i="14"/>
  <c r="CT22" i="14"/>
  <c r="CR22" i="14"/>
  <c r="Z24" i="12"/>
  <c r="Z48" i="12" s="1"/>
  <c r="AA46" i="12" l="1"/>
  <c r="AA43" i="12"/>
  <c r="AA42" i="12"/>
  <c r="AA41" i="12"/>
  <c r="AA40" i="12"/>
  <c r="AA39" i="12"/>
  <c r="AA38" i="12"/>
  <c r="AA37" i="12"/>
  <c r="AA36" i="12"/>
  <c r="AA35" i="12"/>
  <c r="AA34" i="12"/>
  <c r="AA33" i="12"/>
  <c r="AA32" i="12"/>
  <c r="AA31" i="12"/>
  <c r="AA30" i="12"/>
  <c r="AA29" i="12"/>
  <c r="AA28" i="12"/>
  <c r="AA27" i="12"/>
  <c r="AA26" i="12"/>
  <c r="AA23" i="12"/>
  <c r="AA22" i="12"/>
  <c r="AA19" i="12"/>
  <c r="AA18" i="12"/>
  <c r="AA17" i="12"/>
  <c r="AA16" i="12"/>
  <c r="AA15" i="12"/>
  <c r="AA14" i="12"/>
  <c r="AA13" i="12"/>
  <c r="AC19" i="5" l="1"/>
  <c r="AI21" i="5" s="1"/>
  <c r="AI28" i="5" s="1"/>
  <c r="U32" i="6" l="1"/>
  <c r="CU33" i="14"/>
  <c r="CU32" i="14"/>
  <c r="CT29" i="14"/>
  <c r="CR29" i="14"/>
  <c r="CT26" i="14"/>
  <c r="CS26" i="14"/>
  <c r="CT25" i="14"/>
  <c r="CS25" i="14"/>
  <c r="CR25" i="14"/>
  <c r="CT21" i="14"/>
  <c r="CS21" i="14"/>
  <c r="CR21" i="14"/>
  <c r="CS20" i="14"/>
  <c r="CR20" i="14"/>
  <c r="CT17" i="14"/>
  <c r="CR17" i="14"/>
  <c r="CT16" i="14"/>
  <c r="CS16" i="14"/>
  <c r="CT14" i="14"/>
  <c r="CS14" i="14"/>
  <c r="CR14" i="14"/>
  <c r="AC47" i="1"/>
  <c r="AC39" i="1"/>
  <c r="AC10" i="1"/>
  <c r="AC18" i="1" s="1"/>
  <c r="AC63" i="1" s="1"/>
  <c r="AC59" i="1"/>
  <c r="AC33" i="1"/>
  <c r="CZ25" i="14"/>
  <c r="AC13" i="5"/>
  <c r="AI14" i="5" s="1"/>
  <c r="AI15" i="5" s="1"/>
  <c r="AC12" i="5"/>
  <c r="AZ110" i="6"/>
  <c r="AZ95" i="6"/>
  <c r="AZ63" i="6"/>
  <c r="AZ50" i="6"/>
  <c r="AZ32" i="6"/>
  <c r="AZ17" i="6"/>
  <c r="U110" i="6"/>
  <c r="U95" i="6"/>
  <c r="U63" i="6"/>
  <c r="U50" i="6"/>
  <c r="U17" i="6"/>
  <c r="AC44" i="1"/>
  <c r="AC43" i="1"/>
  <c r="AC40" i="1"/>
  <c r="AC38" i="1"/>
  <c r="AC37" i="1"/>
  <c r="AC36" i="1"/>
  <c r="AC30" i="1"/>
  <c r="AC52" i="1" s="1"/>
  <c r="CU14" i="14" l="1"/>
  <c r="CT18" i="14"/>
  <c r="CU21" i="14"/>
  <c r="CZ14" i="14"/>
  <c r="CY18" i="14"/>
  <c r="CY23" i="14" s="1"/>
  <c r="CY27" i="14" s="1"/>
  <c r="CY30" i="14" s="1"/>
  <c r="CU25" i="14"/>
  <c r="CZ21" i="14"/>
  <c r="X23" i="2"/>
  <c r="X37" i="2"/>
  <c r="X54" i="2"/>
  <c r="X65" i="2"/>
  <c r="X78" i="2"/>
  <c r="CZ16" i="14"/>
  <c r="CR16" i="14"/>
  <c r="CX18" i="14"/>
  <c r="CX23" i="14" s="1"/>
  <c r="CX27" i="14" s="1"/>
  <c r="CX30" i="14" s="1"/>
  <c r="CS17" i="14"/>
  <c r="CU17" i="14" s="1"/>
  <c r="CT20" i="14"/>
  <c r="CU20" i="14" s="1"/>
  <c r="CZ22" i="14"/>
  <c r="CS22" i="14"/>
  <c r="CU22" i="14" s="1"/>
  <c r="CZ26" i="14"/>
  <c r="CR26" i="14"/>
  <c r="CU26" i="14" s="1"/>
  <c r="CZ29" i="14"/>
  <c r="CS29" i="14"/>
  <c r="CU29" i="14" s="1"/>
  <c r="V17" i="6"/>
  <c r="V50" i="6"/>
  <c r="V63" i="6"/>
  <c r="V95" i="6"/>
  <c r="BA17" i="6"/>
  <c r="CZ17" i="14"/>
  <c r="BA63" i="6"/>
  <c r="AB15" i="5"/>
  <c r="CW18" i="14"/>
  <c r="CW23" i="14" s="1"/>
  <c r="CW27" i="14" s="1"/>
  <c r="CW30" i="14" s="1"/>
  <c r="CZ20" i="14"/>
  <c r="X47" i="3"/>
  <c r="X52" i="3" s="1"/>
  <c r="X82" i="3"/>
  <c r="X99" i="3"/>
  <c r="AC41" i="1"/>
  <c r="AC45" i="1" s="1"/>
  <c r="AC66" i="1"/>
  <c r="AC67" i="1" s="1"/>
  <c r="AC22" i="1"/>
  <c r="AC25" i="1" s="1"/>
  <c r="X39" i="2" l="1"/>
  <c r="CZ18" i="14"/>
  <c r="CZ23" i="14" s="1"/>
  <c r="CZ27" i="14" s="1"/>
  <c r="CZ30" i="14" s="1"/>
  <c r="CZ34" i="14" s="1"/>
  <c r="AC48" i="1"/>
  <c r="AC74" i="1" s="1"/>
  <c r="CS18" i="14"/>
  <c r="CS23" i="14" s="1"/>
  <c r="CS27" i="14" s="1"/>
  <c r="CS30" i="14" s="1"/>
  <c r="X67" i="2"/>
  <c r="X80" i="2" s="1"/>
  <c r="CU16" i="14"/>
  <c r="CU18" i="14" s="1"/>
  <c r="CU23" i="14" s="1"/>
  <c r="CR18" i="14"/>
  <c r="CR23" i="14" s="1"/>
  <c r="CR27" i="14" s="1"/>
  <c r="CT23" i="14"/>
  <c r="CT27" i="14" s="1"/>
  <c r="CT30" i="14" s="1"/>
  <c r="X102" i="3"/>
  <c r="AA28" i="13" l="1"/>
  <c r="CU27" i="14"/>
  <c r="CR30" i="14"/>
  <c r="CU30" i="14" s="1"/>
  <c r="AC75" i="1"/>
  <c r="AA30" i="13"/>
  <c r="AA24" i="13" l="1"/>
  <c r="AA23" i="13"/>
  <c r="AY32" i="6"/>
  <c r="T17" i="6"/>
  <c r="V32" i="6"/>
  <c r="AC18" i="5"/>
  <c r="Y24" i="12"/>
  <c r="Y48" i="12" s="1"/>
  <c r="CJ18" i="14"/>
  <c r="CJ23" i="14" s="1"/>
  <c r="CJ27" i="14" s="1"/>
  <c r="CI18" i="14"/>
  <c r="CI23" i="14" s="1"/>
  <c r="CI27" i="14" s="1"/>
  <c r="CH18" i="14"/>
  <c r="CH23" i="14" s="1"/>
  <c r="V110" i="6" l="1"/>
  <c r="T95" i="6"/>
  <c r="W54" i="2"/>
  <c r="BA50" i="6"/>
  <c r="BA95" i="6"/>
  <c r="BA110" i="6"/>
  <c r="AY17" i="6"/>
  <c r="AY50" i="6"/>
  <c r="AY63" i="6"/>
  <c r="AY95" i="6"/>
  <c r="BA32" i="6"/>
  <c r="AY110" i="6"/>
  <c r="W47" i="3"/>
  <c r="W52" i="3" s="1"/>
  <c r="T32" i="6"/>
  <c r="T50" i="6"/>
  <c r="T63" i="6"/>
  <c r="T110" i="6"/>
  <c r="W23" i="2"/>
  <c r="W37" i="2"/>
  <c r="W65" i="2"/>
  <c r="W78" i="2"/>
  <c r="W82" i="3"/>
  <c r="W99" i="3"/>
  <c r="AA15" i="5"/>
  <c r="CI30" i="14"/>
  <c r="CJ30" i="14"/>
  <c r="CH27" i="14"/>
  <c r="W67" i="2" l="1"/>
  <c r="W80" i="2" s="1"/>
  <c r="W39" i="2"/>
  <c r="W102" i="3"/>
  <c r="CH30" i="14"/>
  <c r="AB15" i="13" l="1"/>
  <c r="AB21" i="13" s="1"/>
  <c r="Z39" i="13" l="1"/>
  <c r="Z15" i="13"/>
  <c r="Z21" i="13" s="1"/>
  <c r="AB33" i="1" l="1"/>
  <c r="AB59" i="1"/>
  <c r="AB47" i="1" l="1"/>
  <c r="AB44" i="1"/>
  <c r="AB43" i="1"/>
  <c r="AB40" i="1"/>
  <c r="AB39" i="1"/>
  <c r="AB38" i="1"/>
  <c r="AB37" i="1"/>
  <c r="AB36" i="1"/>
  <c r="AB10" i="1"/>
  <c r="AB18" i="1" s="1"/>
  <c r="AB63" i="1" s="1"/>
  <c r="AB41" i="1" l="1"/>
  <c r="AB45" i="1" s="1"/>
  <c r="AB48" i="1" s="1"/>
  <c r="Z28" i="13" s="1"/>
  <c r="AB22" i="1"/>
  <c r="AB25" i="1" s="1"/>
  <c r="AB66" i="1"/>
  <c r="AB67" i="1" s="1"/>
  <c r="CK22" i="14"/>
  <c r="CK26" i="14"/>
  <c r="AB74" i="1" l="1"/>
  <c r="Z30" i="13" s="1"/>
  <c r="CK20" i="14"/>
  <c r="CK21" i="14"/>
  <c r="CK16" i="14"/>
  <c r="CK14" i="14"/>
  <c r="CK29" i="14"/>
  <c r="CK25" i="14"/>
  <c r="CK17" i="14"/>
  <c r="Z24" i="13" l="1"/>
  <c r="Z23" i="13"/>
  <c r="AB75" i="1"/>
  <c r="CK18" i="14"/>
  <c r="CK23" i="14" s="1"/>
  <c r="AX110" i="6"/>
  <c r="X50" i="12"/>
  <c r="V54" i="2"/>
  <c r="S32" i="6" l="1"/>
  <c r="S50" i="6"/>
  <c r="S63" i="6"/>
  <c r="S95" i="6"/>
  <c r="S110" i="6"/>
  <c r="AX32" i="6"/>
  <c r="AX63" i="6"/>
  <c r="S17" i="6"/>
  <c r="V37" i="2"/>
  <c r="V65" i="2"/>
  <c r="V67" i="2" s="1"/>
  <c r="V78" i="2"/>
  <c r="V23" i="2"/>
  <c r="AX17" i="6"/>
  <c r="AX50" i="6"/>
  <c r="AX95" i="6"/>
  <c r="X24" i="12"/>
  <c r="X48" i="12" s="1"/>
  <c r="AA24" i="12"/>
  <c r="AA48" i="12" s="1"/>
  <c r="AA47" i="1"/>
  <c r="AA43" i="1"/>
  <c r="AA38" i="1"/>
  <c r="AA37" i="1"/>
  <c r="AA30" i="1"/>
  <c r="AA52" i="1" s="1"/>
  <c r="AA44" i="1"/>
  <c r="AA40" i="1"/>
  <c r="AA39" i="1"/>
  <c r="AA36" i="1"/>
  <c r="AA10" i="1"/>
  <c r="AA18" i="1" s="1"/>
  <c r="AA63" i="1" s="1"/>
  <c r="V39" i="2" l="1"/>
  <c r="V80" i="2"/>
  <c r="AA22" i="1"/>
  <c r="AA25" i="1" s="1"/>
  <c r="CF29" i="14" l="1"/>
  <c r="CF20" i="14"/>
  <c r="CF21" i="14"/>
  <c r="CC18" i="14"/>
  <c r="CF22" i="14"/>
  <c r="CE18" i="14"/>
  <c r="CD18" i="14"/>
  <c r="CF26" i="14" l="1"/>
  <c r="CF14" i="14"/>
  <c r="CF25" i="14"/>
  <c r="CF16" i="14"/>
  <c r="CF17" i="14"/>
  <c r="CD23" i="14"/>
  <c r="CE23" i="14"/>
  <c r="CC23" i="14"/>
  <c r="Z47" i="1"/>
  <c r="Z44" i="1"/>
  <c r="Z43" i="1"/>
  <c r="Z40" i="1"/>
  <c r="Z39" i="1"/>
  <c r="Z38" i="1"/>
  <c r="Z37" i="1"/>
  <c r="Z36" i="1"/>
  <c r="CD27" i="14" l="1"/>
  <c r="CE27" i="14"/>
  <c r="CC27" i="14"/>
  <c r="CF18" i="14"/>
  <c r="CF23" i="14" s="1"/>
  <c r="CF27" i="14" s="1"/>
  <c r="CF30" i="14" s="1"/>
  <c r="CF34" i="14" s="1"/>
  <c r="CU34" i="14" s="1"/>
  <c r="AW95" i="6"/>
  <c r="AW32" i="6"/>
  <c r="AW17" i="6"/>
  <c r="AW114" i="6"/>
  <c r="AW113" i="6"/>
  <c r="AW98" i="6"/>
  <c r="AW97" i="6"/>
  <c r="AW78" i="6"/>
  <c r="AW68" i="6"/>
  <c r="AW53" i="6"/>
  <c r="AW69" i="6" s="1"/>
  <c r="AW79" i="6" s="1"/>
  <c r="AW52" i="6"/>
  <c r="AW36" i="6"/>
  <c r="BA22" i="6"/>
  <c r="BA37" i="6" s="1"/>
  <c r="BA53" i="6" s="1"/>
  <c r="BA69" i="6" s="1"/>
  <c r="BA79" i="6" s="1"/>
  <c r="BA98" i="6" s="1"/>
  <c r="BA114" i="6" s="1"/>
  <c r="AZ22" i="6"/>
  <c r="AZ37" i="6" s="1"/>
  <c r="AZ53" i="6" s="1"/>
  <c r="AZ69" i="6" s="1"/>
  <c r="AZ79" i="6" s="1"/>
  <c r="AZ98" i="6" s="1"/>
  <c r="AZ114" i="6" s="1"/>
  <c r="AY22" i="6"/>
  <c r="AY37" i="6" s="1"/>
  <c r="AY53" i="6" s="1"/>
  <c r="AY69" i="6" s="1"/>
  <c r="AY79" i="6" s="1"/>
  <c r="AY98" i="6" s="1"/>
  <c r="AY114" i="6" s="1"/>
  <c r="AX22" i="6"/>
  <c r="AX37" i="6" s="1"/>
  <c r="AX53" i="6" s="1"/>
  <c r="AX69" i="6" s="1"/>
  <c r="AX79" i="6" s="1"/>
  <c r="AX98" i="6" s="1"/>
  <c r="AX114" i="6" s="1"/>
  <c r="AW22" i="6"/>
  <c r="AW37" i="6" s="1"/>
  <c r="AW21" i="6"/>
  <c r="R32" i="6"/>
  <c r="R17" i="6"/>
  <c r="V114" i="6"/>
  <c r="U114" i="6"/>
  <c r="T114" i="6"/>
  <c r="S114" i="6"/>
  <c r="R114" i="6"/>
  <c r="R113" i="6"/>
  <c r="V98" i="6"/>
  <c r="U98" i="6"/>
  <c r="T98" i="6"/>
  <c r="S98" i="6"/>
  <c r="R98" i="6"/>
  <c r="R97" i="6"/>
  <c r="R68" i="6"/>
  <c r="R78" i="6" s="1"/>
  <c r="V53" i="6"/>
  <c r="V69" i="6" s="1"/>
  <c r="V79" i="6" s="1"/>
  <c r="U53" i="6"/>
  <c r="U69" i="6" s="1"/>
  <c r="U79" i="6" s="1"/>
  <c r="T53" i="6"/>
  <c r="T69" i="6" s="1"/>
  <c r="T79" i="6" s="1"/>
  <c r="S53" i="6"/>
  <c r="S69" i="6" s="1"/>
  <c r="S79" i="6" s="1"/>
  <c r="R53" i="6"/>
  <c r="R69" i="6" s="1"/>
  <c r="R79" i="6" s="1"/>
  <c r="R52" i="6"/>
  <c r="R21" i="6"/>
  <c r="R36" i="6" s="1"/>
  <c r="V22" i="6"/>
  <c r="V37" i="6" s="1"/>
  <c r="U22" i="6"/>
  <c r="U37" i="6" s="1"/>
  <c r="T22" i="6"/>
  <c r="T37" i="6" s="1"/>
  <c r="S22" i="6"/>
  <c r="S37" i="6" s="1"/>
  <c r="R22" i="6"/>
  <c r="R37" i="6" s="1"/>
  <c r="CC30" i="14" l="1"/>
  <c r="CE30" i="14"/>
  <c r="CD30" i="14"/>
  <c r="R110" i="6"/>
  <c r="R95" i="6"/>
  <c r="AW50" i="6"/>
  <c r="AW63" i="6"/>
  <c r="AW110" i="6"/>
  <c r="R50" i="6"/>
  <c r="R63" i="6"/>
  <c r="Z50" i="12"/>
  <c r="Y50" i="12"/>
  <c r="AA50" i="12"/>
  <c r="W50" i="12"/>
  <c r="CK27" i="14" l="1"/>
  <c r="CK30" i="14"/>
  <c r="W24" i="12"/>
  <c r="W48" i="12" s="1"/>
  <c r="X15" i="13" l="1"/>
  <c r="X21" i="13" s="1"/>
  <c r="AA15" i="13"/>
  <c r="AA21" i="13" s="1"/>
  <c r="AA39" i="13"/>
  <c r="Y39" i="13"/>
  <c r="X39" i="13"/>
  <c r="Y15" i="13"/>
  <c r="Y21" i="13" s="1"/>
  <c r="U23" i="2" l="1"/>
  <c r="U78" i="2"/>
  <c r="U37" i="2"/>
  <c r="U54" i="2"/>
  <c r="U65" i="2"/>
  <c r="U39" i="2" l="1"/>
  <c r="U67" i="2"/>
  <c r="U80" i="2" s="1"/>
  <c r="Z30" i="1"/>
  <c r="Z52" i="1" s="1"/>
  <c r="Z10" i="1"/>
  <c r="Z18" i="1" s="1"/>
  <c r="Z63" i="1" s="1"/>
  <c r="Z22" i="1" l="1"/>
  <c r="Z25" i="1" s="1"/>
  <c r="AE30" i="1" l="1"/>
  <c r="AE52" i="1" s="1"/>
  <c r="AB30" i="1"/>
  <c r="AB52" i="1" s="1"/>
  <c r="AE47" i="1"/>
  <c r="AE44" i="1"/>
  <c r="AE43" i="1"/>
  <c r="AE40" i="1"/>
  <c r="AE39" i="1"/>
  <c r="AE38" i="1"/>
  <c r="AE37" i="1"/>
  <c r="AE36" i="1"/>
  <c r="AE24" i="1"/>
  <c r="AE21" i="1"/>
  <c r="AE20" i="1"/>
  <c r="AE17" i="1"/>
  <c r="AE16" i="1"/>
  <c r="AE15" i="1"/>
  <c r="AE14" i="1"/>
  <c r="AE13" i="1"/>
  <c r="AE9" i="1"/>
  <c r="AE8" i="1"/>
  <c r="AE10" i="1" l="1"/>
  <c r="AE18" i="1" s="1"/>
  <c r="D106" i="3"/>
  <c r="C106" i="3"/>
  <c r="N103" i="3"/>
  <c r="M103" i="3"/>
  <c r="L103" i="3"/>
  <c r="K103" i="3"/>
  <c r="S99" i="3"/>
  <c r="R99" i="3"/>
  <c r="Q99" i="3"/>
  <c r="P99" i="3"/>
  <c r="N99" i="3"/>
  <c r="M99" i="3"/>
  <c r="L99" i="3"/>
  <c r="K99" i="3"/>
  <c r="H99" i="3"/>
  <c r="G99" i="3"/>
  <c r="F99" i="3"/>
  <c r="D99" i="3"/>
  <c r="C99" i="3"/>
  <c r="S82" i="3"/>
  <c r="R82" i="3"/>
  <c r="Q82" i="3"/>
  <c r="P82" i="3"/>
  <c r="N82" i="3"/>
  <c r="M82" i="3"/>
  <c r="L82" i="3"/>
  <c r="K82" i="3"/>
  <c r="H82" i="3"/>
  <c r="G82" i="3"/>
  <c r="F82" i="3"/>
  <c r="D82" i="3"/>
  <c r="C82" i="3"/>
  <c r="G52" i="3"/>
  <c r="S47" i="3"/>
  <c r="S52" i="3" s="1"/>
  <c r="R47" i="3"/>
  <c r="R52" i="3" s="1"/>
  <c r="Q47" i="3"/>
  <c r="Q52" i="3" s="1"/>
  <c r="P47" i="3"/>
  <c r="P52" i="3" s="1"/>
  <c r="N47" i="3"/>
  <c r="N52" i="3" s="1"/>
  <c r="M47" i="3"/>
  <c r="M52" i="3" s="1"/>
  <c r="L47" i="3"/>
  <c r="L52" i="3" s="1"/>
  <c r="K47" i="3"/>
  <c r="K52" i="3" s="1"/>
  <c r="H47" i="3"/>
  <c r="H52" i="3" s="1"/>
  <c r="F47" i="3"/>
  <c r="F52" i="3" s="1"/>
  <c r="AE22" i="1" l="1"/>
  <c r="AE25" i="1" s="1"/>
  <c r="H102" i="3"/>
  <c r="K102" i="3"/>
  <c r="K104" i="3" s="1"/>
  <c r="K106" i="3" s="1"/>
  <c r="L102" i="3"/>
  <c r="L104" i="3" s="1"/>
  <c r="M102" i="3"/>
  <c r="M104" i="3" s="1"/>
  <c r="S102" i="3"/>
  <c r="N102" i="3"/>
  <c r="N104" i="3" s="1"/>
  <c r="Q103" i="3" s="1"/>
  <c r="G102" i="3"/>
  <c r="P102" i="3"/>
  <c r="G103" i="3"/>
  <c r="H103" i="3" s="1"/>
  <c r="Q102" i="3"/>
  <c r="F102" i="3"/>
  <c r="R102" i="3"/>
  <c r="H104" i="3" l="1"/>
  <c r="R103" i="3"/>
  <c r="R104" i="3" s="1"/>
  <c r="S103" i="3"/>
  <c r="S104" i="3" s="1"/>
  <c r="P103" i="3"/>
  <c r="P104" i="3" s="1"/>
  <c r="Q104" i="3"/>
  <c r="F104" i="3"/>
  <c r="F106" i="3" s="1"/>
  <c r="G104" i="3"/>
  <c r="W103" i="3" l="1"/>
  <c r="W104" i="3" s="1"/>
  <c r="X103" i="3"/>
  <c r="X104" i="3" s="1"/>
  <c r="AC103" i="3" s="1"/>
  <c r="AC104" i="3" s="1"/>
  <c r="U103" i="3"/>
  <c r="V103" i="3"/>
  <c r="AG103" i="3" l="1"/>
  <c r="AG104" i="3" s="1"/>
  <c r="AH103" i="3"/>
  <c r="AH104" i="3" s="1"/>
  <c r="AE103" i="3"/>
  <c r="AE104" i="3" s="1"/>
  <c r="AF103" i="3"/>
  <c r="AF104" i="3" s="1"/>
  <c r="AB103" i="3"/>
  <c r="AA103" i="3"/>
  <c r="Z103" i="3"/>
  <c r="Z104" i="3" s="1"/>
  <c r="V27" i="5"/>
  <c r="U44" i="1"/>
  <c r="V47" i="1"/>
  <c r="V44" i="1"/>
  <c r="V43" i="1"/>
  <c r="U40" i="1"/>
  <c r="V40" i="1" l="1"/>
  <c r="V39" i="1"/>
  <c r="V38" i="1"/>
  <c r="V37" i="1"/>
  <c r="V36" i="1"/>
  <c r="V22" i="5"/>
  <c r="BU29" i="14" l="1"/>
  <c r="BS29" i="14"/>
  <c r="BU22" i="14"/>
  <c r="BS22" i="14"/>
  <c r="BT29" i="14"/>
  <c r="BV33" i="14"/>
  <c r="BV32" i="14"/>
  <c r="BU26" i="14"/>
  <c r="BT26" i="14"/>
  <c r="BS26" i="14"/>
  <c r="BU25" i="14"/>
  <c r="BT25" i="14"/>
  <c r="BS25" i="14"/>
  <c r="CA22" i="14"/>
  <c r="BU21" i="14"/>
  <c r="BU20" i="14"/>
  <c r="BU16" i="14"/>
  <c r="BU14" i="14"/>
  <c r="BT21" i="14"/>
  <c r="BT20" i="14"/>
  <c r="BT16" i="14"/>
  <c r="BT14" i="14"/>
  <c r="BS21" i="14"/>
  <c r="BS20" i="14"/>
  <c r="BS16" i="14"/>
  <c r="CA14" i="14"/>
  <c r="CA20" i="14"/>
  <c r="CA16" i="14"/>
  <c r="CA29" i="14" l="1"/>
  <c r="BS14" i="14"/>
  <c r="BT22" i="14"/>
  <c r="CA26" i="14"/>
  <c r="CA25" i="14"/>
  <c r="CA21" i="14"/>
  <c r="W18" i="5" l="1"/>
  <c r="AU32" i="6"/>
  <c r="P63" i="6"/>
  <c r="P32" i="6"/>
  <c r="BV29" i="14"/>
  <c r="BV26" i="14"/>
  <c r="BV25" i="14"/>
  <c r="BV21" i="14"/>
  <c r="BV20" i="14"/>
  <c r="BV16" i="14"/>
  <c r="BV14" i="14"/>
  <c r="U39" i="13"/>
  <c r="BV22" i="14"/>
  <c r="W19" i="5"/>
  <c r="AC21" i="5" s="1"/>
  <c r="AC28" i="5" s="1"/>
  <c r="W13" i="5"/>
  <c r="AC14" i="5" s="1"/>
  <c r="AC15" i="5" s="1"/>
  <c r="S23" i="2" l="1"/>
  <c r="S54" i="2"/>
  <c r="S65" i="2"/>
  <c r="S78" i="2"/>
  <c r="S37" i="2"/>
  <c r="Q95" i="6"/>
  <c r="Q110" i="6"/>
  <c r="AV17" i="6"/>
  <c r="AV32" i="6"/>
  <c r="AV50" i="6"/>
  <c r="AV63" i="6"/>
  <c r="AV95" i="6"/>
  <c r="AV110" i="6"/>
  <c r="P17" i="6"/>
  <c r="P50" i="6"/>
  <c r="P110" i="6"/>
  <c r="T24" i="12"/>
  <c r="T48" i="12" s="1"/>
  <c r="Q17" i="6"/>
  <c r="Q32" i="6"/>
  <c r="AU95" i="6"/>
  <c r="Q50" i="6"/>
  <c r="Q63" i="6"/>
  <c r="P95" i="6"/>
  <c r="AU17" i="6"/>
  <c r="AU50" i="6"/>
  <c r="AU63" i="6"/>
  <c r="AU110" i="6"/>
  <c r="U24" i="12"/>
  <c r="U48" i="12" s="1"/>
  <c r="S39" i="2" l="1"/>
  <c r="S67" i="2"/>
  <c r="S80" i="2" s="1"/>
  <c r="V30" i="1"/>
  <c r="V10" i="1"/>
  <c r="V18" i="1" s="1"/>
  <c r="V22" i="1" l="1"/>
  <c r="V25" i="1" s="1"/>
  <c r="V63" i="1"/>
  <c r="C17" i="6"/>
  <c r="E17" i="6"/>
  <c r="F17" i="6"/>
  <c r="G17" i="6"/>
  <c r="C21" i="6"/>
  <c r="C32" i="6"/>
  <c r="E32" i="6"/>
  <c r="F32" i="6"/>
  <c r="G32" i="6"/>
  <c r="C36" i="6"/>
  <c r="C50" i="6"/>
  <c r="E50" i="6"/>
  <c r="F50" i="6"/>
  <c r="G50" i="6"/>
  <c r="C52" i="6"/>
  <c r="C63" i="6"/>
  <c r="E63" i="6"/>
  <c r="F63" i="6"/>
  <c r="G63" i="6"/>
  <c r="C68" i="6"/>
  <c r="C78" i="6"/>
  <c r="C95" i="6"/>
  <c r="D95" i="6"/>
  <c r="E95" i="6"/>
  <c r="F95" i="6"/>
  <c r="G95" i="6"/>
  <c r="C97" i="6"/>
  <c r="C110" i="6"/>
  <c r="D110" i="6"/>
  <c r="E110" i="6"/>
  <c r="F110" i="6"/>
  <c r="G110" i="6"/>
  <c r="C113" i="6"/>
  <c r="T39" i="13" l="1"/>
  <c r="BQ20" i="14"/>
  <c r="BQ25" i="14"/>
  <c r="BQ14" i="14"/>
  <c r="BQ22" i="14"/>
  <c r="U15" i="5" l="1"/>
  <c r="S24" i="12"/>
  <c r="S48" i="12" s="1"/>
  <c r="R37" i="2"/>
  <c r="BQ16" i="14"/>
  <c r="R78" i="2"/>
  <c r="R54" i="2"/>
  <c r="BQ26" i="14"/>
  <c r="BQ29" i="14"/>
  <c r="BO18" i="14"/>
  <c r="BO23" i="14" s="1"/>
  <c r="BO27" i="14" s="1"/>
  <c r="BO30" i="14" s="1"/>
  <c r="R23" i="2"/>
  <c r="R65" i="2"/>
  <c r="BQ17" i="14"/>
  <c r="BQ21" i="14"/>
  <c r="BP18" i="14"/>
  <c r="BP23" i="14" s="1"/>
  <c r="BP27" i="14" s="1"/>
  <c r="BP30" i="14" s="1"/>
  <c r="BN18" i="14"/>
  <c r="BN23" i="14" s="1"/>
  <c r="BN27" i="14" s="1"/>
  <c r="BN30" i="14" s="1"/>
  <c r="BQ18" i="14" l="1"/>
  <c r="BQ23" i="14" s="1"/>
  <c r="BQ27" i="14" s="1"/>
  <c r="BQ30" i="14" s="1"/>
  <c r="BQ34" i="14" s="1"/>
  <c r="R39" i="2"/>
  <c r="R67" i="2"/>
  <c r="R80" i="2" s="1"/>
  <c r="U33" i="1" l="1"/>
  <c r="U41" i="1" l="1"/>
  <c r="U45" i="1" s="1"/>
  <c r="U48" i="1" s="1"/>
  <c r="U59" i="1"/>
  <c r="U74" i="1" l="1"/>
  <c r="U75" i="1" s="1"/>
  <c r="U10" i="1"/>
  <c r="U18" i="1" s="1"/>
  <c r="U63" i="1" s="1"/>
  <c r="U22" i="1" l="1"/>
  <c r="U25" i="1" s="1"/>
  <c r="U66" i="1"/>
  <c r="U67" i="1" s="1"/>
  <c r="BI18" i="14"/>
  <c r="BJ18" i="14"/>
  <c r="BK18" i="14"/>
  <c r="X24" i="1" l="1"/>
  <c r="X21" i="1"/>
  <c r="X20" i="1"/>
  <c r="X17" i="1"/>
  <c r="X16" i="1"/>
  <c r="X15" i="1"/>
  <c r="X14" i="1"/>
  <c r="X13" i="1"/>
  <c r="X9" i="1"/>
  <c r="X8" i="1"/>
  <c r="X10" i="1" l="1"/>
  <c r="X18" i="1" s="1"/>
  <c r="X22" i="1" l="1"/>
  <c r="X25" i="1" s="1"/>
  <c r="BL26" i="14"/>
  <c r="N17" i="6"/>
  <c r="Q78" i="2"/>
  <c r="Q65" i="2"/>
  <c r="Q54" i="2"/>
  <c r="Q37" i="2"/>
  <c r="Q23" i="2"/>
  <c r="T59" i="1"/>
  <c r="T33" i="1"/>
  <c r="S39" i="13"/>
  <c r="O17" i="6"/>
  <c r="T30" i="1"/>
  <c r="T52" i="1" s="1"/>
  <c r="T10" i="1"/>
  <c r="T41" i="1" l="1"/>
  <c r="T45" i="1" s="1"/>
  <c r="T48" i="1" s="1"/>
  <c r="BL21" i="14"/>
  <c r="BL29" i="14"/>
  <c r="BI23" i="14"/>
  <c r="BI27" i="14" s="1"/>
  <c r="BI30" i="14" s="1"/>
  <c r="BL14" i="14"/>
  <c r="BJ23" i="14"/>
  <c r="BJ27" i="14" s="1"/>
  <c r="BJ30" i="14" s="1"/>
  <c r="BL17" i="14"/>
  <c r="BL22" i="14"/>
  <c r="BL25" i="14"/>
  <c r="R24" i="12"/>
  <c r="R48" i="12" s="1"/>
  <c r="BK23" i="14"/>
  <c r="BK27" i="14" s="1"/>
  <c r="BK30" i="14" s="1"/>
  <c r="BL20" i="14"/>
  <c r="T18" i="1"/>
  <c r="BL16" i="14"/>
  <c r="Q39" i="2"/>
  <c r="Q67" i="2"/>
  <c r="Q80" i="2" s="1"/>
  <c r="T66" i="1" l="1"/>
  <c r="T67" i="1" s="1"/>
  <c r="T63" i="1"/>
  <c r="T74" i="1"/>
  <c r="T75" i="1" s="1"/>
  <c r="BL18" i="14"/>
  <c r="BL23" i="14" s="1"/>
  <c r="BL27" i="14" s="1"/>
  <c r="BL30" i="14" s="1"/>
  <c r="BL34" i="14" s="1"/>
  <c r="T22" i="1"/>
  <c r="T25" i="1" s="1"/>
  <c r="BG21" i="14" l="1"/>
  <c r="AR95" i="6"/>
  <c r="AR50" i="6"/>
  <c r="M110" i="6"/>
  <c r="R39" i="13"/>
  <c r="R15" i="13"/>
  <c r="R21" i="13" s="1"/>
  <c r="Q50" i="12"/>
  <c r="Q24" i="12"/>
  <c r="Q48" i="12" s="1"/>
  <c r="AR114" i="6"/>
  <c r="AR110" i="6"/>
  <c r="AR98" i="6"/>
  <c r="AR53" i="6"/>
  <c r="AR69" i="6" s="1"/>
  <c r="AR79" i="6" s="1"/>
  <c r="AR22" i="6"/>
  <c r="AR37" i="6" s="1"/>
  <c r="AR17" i="6"/>
  <c r="M50" i="6"/>
  <c r="S30" i="1"/>
  <c r="S52" i="1" s="1"/>
  <c r="BG29" i="14" l="1"/>
  <c r="BG16" i="14"/>
  <c r="BG20" i="14"/>
  <c r="BG25" i="14"/>
  <c r="BG17" i="14"/>
  <c r="BG22" i="14"/>
  <c r="BF18" i="14"/>
  <c r="BF23" i="14" s="1"/>
  <c r="BF27" i="14" s="1"/>
  <c r="BF30" i="14" s="1"/>
  <c r="BE18" i="14"/>
  <c r="BE23" i="14" s="1"/>
  <c r="BE27" i="14" s="1"/>
  <c r="BE30" i="14" s="1"/>
  <c r="BG26" i="14"/>
  <c r="M32" i="6"/>
  <c r="M63" i="6"/>
  <c r="AR32" i="6"/>
  <c r="M17" i="6"/>
  <c r="M95" i="6"/>
  <c r="AR63" i="6"/>
  <c r="BG14" i="14"/>
  <c r="BD18" i="14"/>
  <c r="BD23" i="14" s="1"/>
  <c r="BD27" i="14" s="1"/>
  <c r="BD30" i="14" s="1"/>
  <c r="BG18" i="14" l="1"/>
  <c r="BG23" i="14" s="1"/>
  <c r="BG27" i="14" s="1"/>
  <c r="BG30" i="14" s="1"/>
  <c r="BG34" i="14" s="1"/>
  <c r="V15" i="13"/>
  <c r="V21" i="13" s="1"/>
  <c r="U15" i="13"/>
  <c r="U21" i="13" s="1"/>
  <c r="T15" i="13"/>
  <c r="T21" i="13" s="1"/>
  <c r="S15" i="13"/>
  <c r="S21" i="13" s="1"/>
  <c r="U50" i="12"/>
  <c r="T50" i="12"/>
  <c r="S50" i="12"/>
  <c r="R50" i="12"/>
  <c r="AR113" i="6"/>
  <c r="AT110" i="6"/>
  <c r="AS110" i="6"/>
  <c r="AR97" i="6"/>
  <c r="AT95" i="6"/>
  <c r="AS95" i="6"/>
  <c r="AR78" i="6"/>
  <c r="AR68" i="6"/>
  <c r="AT63" i="6"/>
  <c r="AS63" i="6"/>
  <c r="AR52" i="6"/>
  <c r="AT50" i="6"/>
  <c r="AS50" i="6"/>
  <c r="AR36" i="6"/>
  <c r="AT32" i="6"/>
  <c r="AS32" i="6"/>
  <c r="AV22" i="6"/>
  <c r="AV37" i="6" s="1"/>
  <c r="AV53" i="6" s="1"/>
  <c r="AV69" i="6" s="1"/>
  <c r="AV79" i="6" s="1"/>
  <c r="AV98" i="6" s="1"/>
  <c r="AV114" i="6" s="1"/>
  <c r="AU22" i="6"/>
  <c r="AU37" i="6" s="1"/>
  <c r="AU53" i="6" s="1"/>
  <c r="AU69" i="6" s="1"/>
  <c r="AU79" i="6" s="1"/>
  <c r="AU98" i="6" s="1"/>
  <c r="AU114" i="6" s="1"/>
  <c r="AT22" i="6"/>
  <c r="AT37" i="6" s="1"/>
  <c r="AT53" i="6" s="1"/>
  <c r="AT69" i="6" s="1"/>
  <c r="AT79" i="6" s="1"/>
  <c r="AT98" i="6" s="1"/>
  <c r="AT114" i="6" s="1"/>
  <c r="AS22" i="6"/>
  <c r="AS37" i="6" s="1"/>
  <c r="AS53" i="6" s="1"/>
  <c r="AS69" i="6" s="1"/>
  <c r="AS79" i="6" s="1"/>
  <c r="AS98" i="6" s="1"/>
  <c r="AS114" i="6" s="1"/>
  <c r="AR21" i="6"/>
  <c r="AT17" i="6"/>
  <c r="AS17" i="6"/>
  <c r="Q114" i="6"/>
  <c r="P114" i="6"/>
  <c r="O114" i="6"/>
  <c r="N114" i="6"/>
  <c r="M114" i="6"/>
  <c r="M113" i="6"/>
  <c r="O110" i="6"/>
  <c r="N110" i="6"/>
  <c r="Q98" i="6"/>
  <c r="P98" i="6"/>
  <c r="O98" i="6"/>
  <c r="N98" i="6"/>
  <c r="M98" i="6"/>
  <c r="M97" i="6"/>
  <c r="O95" i="6"/>
  <c r="N95" i="6"/>
  <c r="M68" i="6"/>
  <c r="M78" i="6" s="1"/>
  <c r="O63" i="6"/>
  <c r="N63" i="6"/>
  <c r="Q53" i="6"/>
  <c r="Q69" i="6" s="1"/>
  <c r="Q79" i="6" s="1"/>
  <c r="P53" i="6"/>
  <c r="P69" i="6" s="1"/>
  <c r="P79" i="6" s="1"/>
  <c r="O53" i="6"/>
  <c r="O69" i="6" s="1"/>
  <c r="O79" i="6" s="1"/>
  <c r="N53" i="6"/>
  <c r="N69" i="6" s="1"/>
  <c r="N79" i="6" s="1"/>
  <c r="M53" i="6"/>
  <c r="M69" i="6" s="1"/>
  <c r="M79" i="6" s="1"/>
  <c r="M52" i="6"/>
  <c r="O50" i="6"/>
  <c r="N50" i="6"/>
  <c r="O32" i="6"/>
  <c r="N32" i="6"/>
  <c r="Q22" i="6"/>
  <c r="Q37" i="6" s="1"/>
  <c r="P22" i="6"/>
  <c r="P37" i="6" s="1"/>
  <c r="O22" i="6"/>
  <c r="O37" i="6" s="1"/>
  <c r="N22" i="6"/>
  <c r="N37" i="6" s="1"/>
  <c r="M22" i="6"/>
  <c r="M37" i="6" s="1"/>
  <c r="M21" i="6"/>
  <c r="M36" i="6" s="1"/>
  <c r="X30" i="1"/>
  <c r="X52" i="1" s="1"/>
  <c r="V52" i="1"/>
  <c r="U30" i="1"/>
  <c r="U52" i="1" s="1"/>
  <c r="M34" i="2" l="1"/>
  <c r="L34" i="2"/>
  <c r="K34" i="2"/>
  <c r="I34" i="2" l="1"/>
  <c r="O46" i="12" l="1"/>
  <c r="Q13" i="5"/>
  <c r="W14" i="5" s="1"/>
  <c r="P28" i="13" l="1"/>
  <c r="P20" i="8"/>
  <c r="P18" i="8"/>
  <c r="P26" i="8"/>
  <c r="BA26" i="14"/>
  <c r="BA22" i="14"/>
  <c r="BA21" i="14"/>
  <c r="BA20" i="14"/>
  <c r="O19" i="12"/>
  <c r="O18" i="12"/>
  <c r="O17" i="12"/>
  <c r="O15" i="12"/>
  <c r="O14" i="12"/>
  <c r="O13" i="12"/>
  <c r="BB33" i="14"/>
  <c r="BB32" i="14"/>
  <c r="BA25" i="14"/>
  <c r="BA17" i="14"/>
  <c r="BA16" i="14"/>
  <c r="BA15" i="14"/>
  <c r="BA14" i="14"/>
  <c r="BA29" i="14"/>
  <c r="AZ29" i="14"/>
  <c r="AZ26" i="14"/>
  <c r="AZ25" i="14"/>
  <c r="AZ22" i="14"/>
  <c r="AZ21" i="14"/>
  <c r="AZ20" i="14"/>
  <c r="AZ16" i="14"/>
  <c r="AZ15" i="14"/>
  <c r="AZ14" i="14"/>
  <c r="AY26" i="14"/>
  <c r="AY25" i="14"/>
  <c r="AY22" i="14"/>
  <c r="AY21" i="14"/>
  <c r="AY20" i="14"/>
  <c r="AY17" i="14"/>
  <c r="AY15" i="14"/>
  <c r="AY14" i="14"/>
  <c r="O43" i="12"/>
  <c r="O42" i="12"/>
  <c r="O41" i="12"/>
  <c r="O37" i="12"/>
  <c r="O35" i="12"/>
  <c r="O34" i="12"/>
  <c r="O33" i="12"/>
  <c r="O31" i="12"/>
  <c r="O29" i="12"/>
  <c r="O28" i="12"/>
  <c r="O27" i="12"/>
  <c r="Q19" i="5"/>
  <c r="W21" i="5" s="1"/>
  <c r="Q18" i="5"/>
  <c r="W20" i="5" s="1"/>
  <c r="O40" i="12"/>
  <c r="O36" i="12"/>
  <c r="O32" i="12"/>
  <c r="P30" i="13"/>
  <c r="P24" i="8"/>
  <c r="P22" i="8"/>
  <c r="P16" i="8"/>
  <c r="P14" i="8"/>
  <c r="P12" i="8"/>
  <c r="O50" i="12"/>
  <c r="O39" i="12"/>
  <c r="O38" i="12"/>
  <c r="O30" i="12"/>
  <c r="O26" i="12"/>
  <c r="O23" i="12"/>
  <c r="O16" i="12"/>
  <c r="N50" i="12"/>
  <c r="O30" i="1"/>
  <c r="O52" i="1" s="1"/>
  <c r="W23" i="5" l="1"/>
  <c r="W22" i="5"/>
  <c r="BA18" i="14"/>
  <c r="BA23" i="14" s="1"/>
  <c r="BA27" i="14" s="1"/>
  <c r="BA30" i="14" s="1"/>
  <c r="N54" i="2"/>
  <c r="O33" i="1"/>
  <c r="O41" i="1" s="1"/>
  <c r="O45" i="1" s="1"/>
  <c r="O48" i="1" s="1"/>
  <c r="O10" i="1"/>
  <c r="O18" i="1" s="1"/>
  <c r="O63" i="1" s="1"/>
  <c r="AQ95" i="6"/>
  <c r="P15" i="5"/>
  <c r="AW29" i="14"/>
  <c r="AW17" i="14"/>
  <c r="AV18" i="14"/>
  <c r="AV23" i="14" s="1"/>
  <c r="AV27" i="14" s="1"/>
  <c r="AV30" i="14" s="1"/>
  <c r="N37" i="2"/>
  <c r="N78" i="2"/>
  <c r="AT18" i="14"/>
  <c r="AT23" i="14" s="1"/>
  <c r="AT27" i="14" s="1"/>
  <c r="AT30" i="14" s="1"/>
  <c r="N23" i="2"/>
  <c r="N65" i="2"/>
  <c r="K63" i="6"/>
  <c r="BB14" i="14"/>
  <c r="AZ17" i="14"/>
  <c r="AZ18" i="14" s="1"/>
  <c r="AZ23" i="14" s="1"/>
  <c r="AZ27" i="14" s="1"/>
  <c r="AZ30" i="14" s="1"/>
  <c r="BB22" i="14"/>
  <c r="BB20" i="14"/>
  <c r="AY29" i="14"/>
  <c r="BB29" i="14" s="1"/>
  <c r="AY16" i="14"/>
  <c r="BB21" i="14"/>
  <c r="BB26" i="14"/>
  <c r="BB25" i="14"/>
  <c r="AW22" i="14"/>
  <c r="AW26" i="14"/>
  <c r="AW21" i="14"/>
  <c r="AW25" i="14"/>
  <c r="AW14" i="14"/>
  <c r="AW20" i="14"/>
  <c r="O59" i="1"/>
  <c r="AU18" i="14"/>
  <c r="AU23" i="14" s="1"/>
  <c r="AU27" i="14" s="1"/>
  <c r="AU30" i="14" s="1"/>
  <c r="O24" i="12"/>
  <c r="O48" i="12" s="1"/>
  <c r="N24" i="12"/>
  <c r="N48" i="12" s="1"/>
  <c r="AW16" i="14"/>
  <c r="N67" i="2" l="1"/>
  <c r="N80" i="2" s="1"/>
  <c r="N39" i="2"/>
  <c r="O66" i="1"/>
  <c r="O67" i="1" s="1"/>
  <c r="O22" i="1"/>
  <c r="O25" i="1" s="1"/>
  <c r="AW18" i="14"/>
  <c r="AW23" i="14" s="1"/>
  <c r="AW27" i="14" s="1"/>
  <c r="AW30" i="14" s="1"/>
  <c r="AW34" i="14" s="1"/>
  <c r="BB17" i="14"/>
  <c r="O74" i="1"/>
  <c r="O75" i="1" s="1"/>
  <c r="AY18" i="14"/>
  <c r="AY23" i="14" s="1"/>
  <c r="AY27" i="14" s="1"/>
  <c r="AY30" i="14" s="1"/>
  <c r="BB16" i="14"/>
  <c r="AC33" i="14"/>
  <c r="AC32" i="14"/>
  <c r="BB18" i="14" l="1"/>
  <c r="BB23" i="14" s="1"/>
  <c r="BB27" i="14" s="1"/>
  <c r="BB30" i="14" s="1"/>
  <c r="BB34" i="14" s="1"/>
  <c r="AP95" i="6"/>
  <c r="AN95" i="6"/>
  <c r="AM95" i="6"/>
  <c r="AL95" i="6"/>
  <c r="AK95" i="6"/>
  <c r="AJ95" i="6"/>
  <c r="AI95" i="6"/>
  <c r="AH95" i="6"/>
  <c r="K95" i="6"/>
  <c r="I95" i="6"/>
  <c r="H95" i="6"/>
  <c r="L110" i="6" l="1"/>
  <c r="L22" i="6"/>
  <c r="L37" i="6" s="1"/>
  <c r="L53" i="6"/>
  <c r="L69" i="6" s="1"/>
  <c r="L79" i="6" s="1"/>
  <c r="L98" i="6"/>
  <c r="L114" i="6"/>
  <c r="L95" i="6" l="1"/>
  <c r="AO95" i="6"/>
  <c r="J95" i="6"/>
  <c r="O15" i="5"/>
  <c r="Q12" i="5"/>
  <c r="M24" i="12"/>
  <c r="M48" i="12" s="1"/>
  <c r="L32" i="6"/>
  <c r="L50" i="6"/>
  <c r="L63" i="6"/>
  <c r="L17" i="6"/>
  <c r="M78" i="2"/>
  <c r="M65" i="2"/>
  <c r="M54" i="2"/>
  <c r="M37" i="2"/>
  <c r="M23" i="2"/>
  <c r="N59" i="1"/>
  <c r="N33" i="1"/>
  <c r="N41" i="1" s="1"/>
  <c r="N45" i="1" s="1"/>
  <c r="N48" i="1" s="1"/>
  <c r="N10" i="1"/>
  <c r="N18" i="1" s="1"/>
  <c r="N63" i="1" s="1"/>
  <c r="P39" i="13"/>
  <c r="O39" i="13"/>
  <c r="N39" i="13"/>
  <c r="AR29" i="14"/>
  <c r="AR26" i="14"/>
  <c r="AR25" i="14"/>
  <c r="AR22" i="14"/>
  <c r="AR21" i="14"/>
  <c r="AR20" i="14"/>
  <c r="AQ18" i="14"/>
  <c r="AQ23" i="14" s="1"/>
  <c r="AQ27" i="14" s="1"/>
  <c r="AQ30" i="14" s="1"/>
  <c r="AP18" i="14"/>
  <c r="AP23" i="14" s="1"/>
  <c r="AP27" i="14" s="1"/>
  <c r="AP30" i="14" s="1"/>
  <c r="AO18" i="14"/>
  <c r="AO23" i="14" s="1"/>
  <c r="AO27" i="14" s="1"/>
  <c r="AO30" i="14" s="1"/>
  <c r="AR17" i="14"/>
  <c r="AR16" i="14"/>
  <c r="AR14" i="14"/>
  <c r="AR18" i="14" l="1"/>
  <c r="AR23" i="14" s="1"/>
  <c r="AR27" i="14" s="1"/>
  <c r="AR30" i="14" s="1"/>
  <c r="AR34" i="14" s="1"/>
  <c r="M67" i="2"/>
  <c r="M80" i="2" s="1"/>
  <c r="M39" i="2"/>
  <c r="N74" i="1"/>
  <c r="N75" i="1" s="1"/>
  <c r="N22" i="1"/>
  <c r="N25" i="1" s="1"/>
  <c r="N66" i="1"/>
  <c r="N67" i="1" s="1"/>
  <c r="M39" i="13" l="1"/>
  <c r="Q14" i="5" l="1"/>
  <c r="Q15" i="5" s="1"/>
  <c r="N14" i="5"/>
  <c r="Q21" i="5"/>
  <c r="Q28" i="5" s="1"/>
  <c r="N21" i="5"/>
  <c r="Q20" i="5"/>
  <c r="Q27" i="5" s="1"/>
  <c r="N20" i="5"/>
  <c r="P18" i="13" l="1"/>
  <c r="P11" i="13"/>
  <c r="M12" i="13"/>
  <c r="AM25" i="14"/>
  <c r="AM21" i="14"/>
  <c r="AK18" i="14"/>
  <c r="AM17" i="14"/>
  <c r="L78" i="2"/>
  <c r="L23" i="2"/>
  <c r="M59" i="1"/>
  <c r="M33" i="1"/>
  <c r="M47" i="1"/>
  <c r="Q21" i="1"/>
  <c r="Q17" i="1"/>
  <c r="Q15" i="1"/>
  <c r="Q13" i="1"/>
  <c r="M10" i="1"/>
  <c r="M18" i="1" s="1"/>
  <c r="Q8" i="1"/>
  <c r="P24" i="13"/>
  <c r="P17" i="13"/>
  <c r="P15" i="13"/>
  <c r="P21" i="13" s="1"/>
  <c r="P12" i="13"/>
  <c r="M23" i="13"/>
  <c r="M24" i="13"/>
  <c r="M18" i="13"/>
  <c r="M15" i="13"/>
  <c r="M21" i="13" s="1"/>
  <c r="AM29" i="14"/>
  <c r="AL18" i="14"/>
  <c r="AL23" i="14" s="1"/>
  <c r="AL27" i="14" s="1"/>
  <c r="AL30" i="14" s="1"/>
  <c r="L50" i="12"/>
  <c r="L54" i="2"/>
  <c r="Q56" i="1"/>
  <c r="Q55" i="1"/>
  <c r="Q54" i="1"/>
  <c r="Q53" i="1"/>
  <c r="Q39" i="1"/>
  <c r="Q32" i="1"/>
  <c r="Q31" i="1"/>
  <c r="Q30" i="1"/>
  <c r="Q52" i="1" s="1"/>
  <c r="Q20" i="1"/>
  <c r="Q16" i="1"/>
  <c r="Q14" i="1"/>
  <c r="M43" i="1"/>
  <c r="M38" i="1"/>
  <c r="M37" i="1"/>
  <c r="M36" i="1"/>
  <c r="M30" i="1"/>
  <c r="M52" i="1" s="1"/>
  <c r="M22" i="1" l="1"/>
  <c r="M25" i="1" s="1"/>
  <c r="M63" i="1"/>
  <c r="N23" i="5"/>
  <c r="N27" i="5"/>
  <c r="N22" i="5"/>
  <c r="Q9" i="1"/>
  <c r="Q10" i="1" s="1"/>
  <c r="Q18" i="1" s="1"/>
  <c r="Q63" i="1" s="1"/>
  <c r="Q24" i="1"/>
  <c r="AJ18" i="14"/>
  <c r="AJ23" i="14" s="1"/>
  <c r="AJ27" i="14" s="1"/>
  <c r="AJ30" i="14" s="1"/>
  <c r="L65" i="2"/>
  <c r="L67" i="2" s="1"/>
  <c r="L80" i="2" s="1"/>
  <c r="AM14" i="14"/>
  <c r="AM20" i="14"/>
  <c r="AM26" i="14"/>
  <c r="N15" i="5"/>
  <c r="Q22" i="5"/>
  <c r="L37" i="2"/>
  <c r="L39" i="2" s="1"/>
  <c r="L24" i="12"/>
  <c r="L48" i="12" s="1"/>
  <c r="AM16" i="14"/>
  <c r="AM18" i="14" s="1"/>
  <c r="AK23" i="14"/>
  <c r="AK27" i="14" s="1"/>
  <c r="AK30" i="14" s="1"/>
  <c r="AM22" i="14"/>
  <c r="M17" i="13"/>
  <c r="Q59" i="1"/>
  <c r="N28" i="5"/>
  <c r="M40" i="1"/>
  <c r="M44" i="1"/>
  <c r="P23" i="13"/>
  <c r="M11" i="13"/>
  <c r="Q23" i="5"/>
  <c r="Q33" i="1"/>
  <c r="M66" i="1"/>
  <c r="M67" i="1" s="1"/>
  <c r="Q22" i="1" l="1"/>
  <c r="Q25" i="1" s="1"/>
  <c r="Q66" i="1"/>
  <c r="Q67" i="1" s="1"/>
  <c r="AM23" i="14"/>
  <c r="AM27" i="14" s="1"/>
  <c r="AM30" i="14" s="1"/>
  <c r="AM34" i="14" s="1"/>
  <c r="M41" i="1"/>
  <c r="M45" i="1" s="1"/>
  <c r="M48" i="1" s="1"/>
  <c r="M74" i="1" s="1"/>
  <c r="M75" i="1" s="1"/>
  <c r="M21" i="5" l="1"/>
  <c r="M20" i="5"/>
  <c r="L12" i="13" l="1"/>
  <c r="O15" i="13"/>
  <c r="O21" i="13" s="1"/>
  <c r="N15" i="13"/>
  <c r="N21" i="13" s="1"/>
  <c r="L15" i="13"/>
  <c r="L21" i="13" s="1"/>
  <c r="AH26" i="14"/>
  <c r="AH21" i="14"/>
  <c r="AH14" i="14"/>
  <c r="AG18" i="14"/>
  <c r="M50" i="12"/>
  <c r="K50" i="12"/>
  <c r="M14" i="5"/>
  <c r="AN63" i="6"/>
  <c r="AN50" i="6"/>
  <c r="AN32" i="6"/>
  <c r="AN17" i="6"/>
  <c r="AQ22" i="6"/>
  <c r="AQ37" i="6" s="1"/>
  <c r="AQ53" i="6" s="1"/>
  <c r="AQ69" i="6" s="1"/>
  <c r="AQ79" i="6" s="1"/>
  <c r="AQ98" i="6" s="1"/>
  <c r="AQ114" i="6" s="1"/>
  <c r="AP22" i="6"/>
  <c r="AP37" i="6" s="1"/>
  <c r="AP53" i="6" s="1"/>
  <c r="AP69" i="6" s="1"/>
  <c r="AP79" i="6" s="1"/>
  <c r="AP98" i="6" s="1"/>
  <c r="AP114" i="6" s="1"/>
  <c r="AO22" i="6"/>
  <c r="AO37" i="6" s="1"/>
  <c r="AO53" i="6" s="1"/>
  <c r="AO69" i="6" s="1"/>
  <c r="AO79" i="6" s="1"/>
  <c r="AO98" i="6" s="1"/>
  <c r="AO114" i="6" s="1"/>
  <c r="AN22" i="6"/>
  <c r="AN37" i="6" s="1"/>
  <c r="AN53" i="6" s="1"/>
  <c r="AN69" i="6" s="1"/>
  <c r="AN79" i="6" s="1"/>
  <c r="AN98" i="6" s="1"/>
  <c r="AN114" i="6" s="1"/>
  <c r="AM22" i="6"/>
  <c r="AM37" i="6" s="1"/>
  <c r="AM53" i="6" s="1"/>
  <c r="AM69" i="6" s="1"/>
  <c r="AM79" i="6" s="1"/>
  <c r="AM98" i="6" s="1"/>
  <c r="AM114" i="6" s="1"/>
  <c r="AM113" i="6"/>
  <c r="AO110" i="6"/>
  <c r="AN110" i="6"/>
  <c r="AQ110" i="6"/>
  <c r="AP110" i="6"/>
  <c r="AM97" i="6"/>
  <c r="AM78" i="6"/>
  <c r="AM68" i="6"/>
  <c r="AO63" i="6"/>
  <c r="AQ63" i="6"/>
  <c r="AP63" i="6"/>
  <c r="AM52" i="6"/>
  <c r="AO50" i="6"/>
  <c r="AQ50" i="6"/>
  <c r="AP50" i="6"/>
  <c r="AM36" i="6"/>
  <c r="AO32" i="6"/>
  <c r="AP32" i="6"/>
  <c r="AQ32" i="6"/>
  <c r="AM21" i="6"/>
  <c r="AO17" i="6"/>
  <c r="AQ17" i="6"/>
  <c r="AP17" i="6"/>
  <c r="I63" i="6"/>
  <c r="K50" i="6"/>
  <c r="J50" i="6"/>
  <c r="I50" i="6"/>
  <c r="I32" i="6"/>
  <c r="K17" i="6"/>
  <c r="J17" i="6"/>
  <c r="I17" i="6"/>
  <c r="K114" i="6"/>
  <c r="J114" i="6"/>
  <c r="I114" i="6"/>
  <c r="H114" i="6"/>
  <c r="H113" i="6"/>
  <c r="K98" i="6"/>
  <c r="J98" i="6"/>
  <c r="I98" i="6"/>
  <c r="H98" i="6"/>
  <c r="H97" i="6"/>
  <c r="H68" i="6"/>
  <c r="H78" i="6" s="1"/>
  <c r="K53" i="6"/>
  <c r="K69" i="6" s="1"/>
  <c r="K79" i="6" s="1"/>
  <c r="J53" i="6"/>
  <c r="J69" i="6" s="1"/>
  <c r="J79" i="6" s="1"/>
  <c r="I53" i="6"/>
  <c r="I69" i="6" s="1"/>
  <c r="I79" i="6" s="1"/>
  <c r="H53" i="6"/>
  <c r="H69" i="6" s="1"/>
  <c r="H79" i="6" s="1"/>
  <c r="H52" i="6"/>
  <c r="H21" i="6"/>
  <c r="H36" i="6" s="1"/>
  <c r="K22" i="6"/>
  <c r="K37" i="6" s="1"/>
  <c r="J22" i="6"/>
  <c r="J37" i="6" s="1"/>
  <c r="I22" i="6"/>
  <c r="I37" i="6" s="1"/>
  <c r="H22" i="6"/>
  <c r="H37" i="6" s="1"/>
  <c r="J110" i="6"/>
  <c r="I110" i="6"/>
  <c r="K110" i="6"/>
  <c r="J63" i="6"/>
  <c r="J32" i="6"/>
  <c r="K32" i="6"/>
  <c r="I78" i="2"/>
  <c r="I65" i="2"/>
  <c r="I54" i="2"/>
  <c r="I37" i="2"/>
  <c r="I23" i="2"/>
  <c r="AH16" i="14" l="1"/>
  <c r="AH22" i="14"/>
  <c r="AG23" i="14"/>
  <c r="AG27" i="14" s="1"/>
  <c r="AG30" i="14" s="1"/>
  <c r="H63" i="6"/>
  <c r="K23" i="2"/>
  <c r="I39" i="2"/>
  <c r="K78" i="2"/>
  <c r="AM17" i="6"/>
  <c r="I67" i="2"/>
  <c r="I80" i="2" s="1"/>
  <c r="H17" i="6"/>
  <c r="H50" i="6"/>
  <c r="AF18" i="14"/>
  <c r="AF23" i="14" s="1"/>
  <c r="AF27" i="14" s="1"/>
  <c r="AF30" i="14" s="1"/>
  <c r="K37" i="2"/>
  <c r="K54" i="2"/>
  <c r="AM32" i="6"/>
  <c r="AM50" i="6"/>
  <c r="AM63" i="6"/>
  <c r="AM110" i="6"/>
  <c r="AH29" i="14"/>
  <c r="K65" i="2"/>
  <c r="K24" i="12"/>
  <c r="K48" i="12" s="1"/>
  <c r="AH20" i="14"/>
  <c r="L11" i="13"/>
  <c r="L17" i="13"/>
  <c r="L18" i="13"/>
  <c r="L24" i="13"/>
  <c r="L23" i="13"/>
  <c r="AH17" i="14"/>
  <c r="AH25" i="14"/>
  <c r="AE18" i="14"/>
  <c r="AE23" i="14" s="1"/>
  <c r="AE27" i="14" s="1"/>
  <c r="AE30" i="14" s="1"/>
  <c r="M27" i="5"/>
  <c r="M28" i="5"/>
  <c r="M15" i="5"/>
  <c r="H32" i="6"/>
  <c r="H110" i="6"/>
  <c r="AH18" i="14" l="1"/>
  <c r="AH23" i="14" s="1"/>
  <c r="AH27" i="14" s="1"/>
  <c r="AH30" i="14" s="1"/>
  <c r="AH34" i="14" s="1"/>
  <c r="K39" i="2"/>
  <c r="K67" i="2"/>
  <c r="K80" i="2" s="1"/>
  <c r="M22" i="5"/>
  <c r="M23" i="5"/>
  <c r="L36" i="1" l="1"/>
  <c r="Q36" i="1" s="1"/>
  <c r="L47" i="1"/>
  <c r="Q47" i="1" s="1"/>
  <c r="L44" i="1"/>
  <c r="Q44" i="1" s="1"/>
  <c r="L43" i="1"/>
  <c r="Q43" i="1" s="1"/>
  <c r="L40" i="1"/>
  <c r="Q40" i="1" s="1"/>
  <c r="L38" i="1"/>
  <c r="Q38" i="1" s="1"/>
  <c r="L37" i="1"/>
  <c r="Q37" i="1" s="1"/>
  <c r="L33" i="1"/>
  <c r="L10" i="1"/>
  <c r="L30" i="1"/>
  <c r="L52" i="1" s="1"/>
  <c r="N30" i="1"/>
  <c r="N52" i="1" s="1"/>
  <c r="Q41" i="1" l="1"/>
  <c r="Q45" i="1" s="1"/>
  <c r="Q48" i="1" s="1"/>
  <c r="L41" i="1"/>
  <c r="L45" i="1" s="1"/>
  <c r="L48" i="1" s="1"/>
  <c r="L18" i="1"/>
  <c r="L63" i="1" s="1"/>
  <c r="L59" i="1"/>
  <c r="Q74" i="1" l="1"/>
  <c r="Q75" i="1" s="1"/>
  <c r="L74" i="1"/>
  <c r="L75" i="1" s="1"/>
  <c r="L22" i="1"/>
  <c r="L25" i="1" s="1"/>
  <c r="L66" i="1"/>
  <c r="L67" i="1" s="1"/>
  <c r="S34" i="14"/>
  <c r="AB29" i="14" l="1"/>
  <c r="AB22" i="14"/>
  <c r="AB14" i="14"/>
  <c r="AA25" i="14"/>
  <c r="AA22" i="14"/>
  <c r="AA20" i="14"/>
  <c r="AA17" i="14"/>
  <c r="AA16" i="14"/>
  <c r="Z29" i="14"/>
  <c r="Z26" i="14"/>
  <c r="Z22" i="14"/>
  <c r="Z20" i="14"/>
  <c r="Y34" i="14"/>
  <c r="AA29" i="14"/>
  <c r="AA26" i="14"/>
  <c r="AB25" i="14"/>
  <c r="Z25" i="14"/>
  <c r="AB21" i="14"/>
  <c r="AA21" i="14"/>
  <c r="AB17" i="14"/>
  <c r="Z17" i="14"/>
  <c r="AB16" i="14"/>
  <c r="Z16" i="14"/>
  <c r="AB15" i="14"/>
  <c r="AA15" i="14"/>
  <c r="Z15" i="14"/>
  <c r="AA14" i="14"/>
  <c r="H50" i="12"/>
  <c r="I50" i="12"/>
  <c r="I43" i="12"/>
  <c r="I42" i="12"/>
  <c r="I41" i="12"/>
  <c r="I40" i="12"/>
  <c r="I39" i="12"/>
  <c r="I38" i="12"/>
  <c r="I37" i="12"/>
  <c r="I36" i="12"/>
  <c r="I35" i="12"/>
  <c r="I34" i="12"/>
  <c r="I33" i="12"/>
  <c r="I32" i="12"/>
  <c r="I31" i="12"/>
  <c r="I30" i="12"/>
  <c r="I29" i="12"/>
  <c r="I28" i="12"/>
  <c r="I27" i="12"/>
  <c r="I26" i="12"/>
  <c r="I23" i="12"/>
  <c r="I19" i="12"/>
  <c r="I18" i="12"/>
  <c r="I17" i="12"/>
  <c r="I16" i="12"/>
  <c r="I15" i="12"/>
  <c r="I14" i="12"/>
  <c r="H24" i="12"/>
  <c r="H48" i="12" s="1"/>
  <c r="H30" i="1"/>
  <c r="H52" i="1" s="1"/>
  <c r="I24" i="13" l="1"/>
  <c r="Z14" i="14"/>
  <c r="AC14" i="14" s="1"/>
  <c r="Z21" i="14"/>
  <c r="AC21" i="14" s="1"/>
  <c r="I17" i="13"/>
  <c r="I11" i="13"/>
  <c r="I12" i="13" s="1"/>
  <c r="I13" i="12"/>
  <c r="I24" i="12" s="1"/>
  <c r="I48" i="12" s="1"/>
  <c r="I23" i="13"/>
  <c r="I18" i="13"/>
  <c r="AC17" i="14"/>
  <c r="AC25" i="14"/>
  <c r="AB20" i="14"/>
  <c r="AC20" i="14" s="1"/>
  <c r="AB26" i="14"/>
  <c r="AC26" i="14" s="1"/>
  <c r="AC22" i="14"/>
  <c r="AB18" i="14"/>
  <c r="Z18" i="14"/>
  <c r="AA18" i="14"/>
  <c r="AA23" i="14" s="1"/>
  <c r="AA27" i="14" s="1"/>
  <c r="AA30" i="14" s="1"/>
  <c r="AC29" i="14"/>
  <c r="AC16" i="14"/>
  <c r="AB23" i="14" l="1"/>
  <c r="AB27" i="14" s="1"/>
  <c r="AB30" i="14" s="1"/>
  <c r="Z23" i="14"/>
  <c r="Z27" i="14" s="1"/>
  <c r="Z30" i="14" s="1"/>
  <c r="AC18" i="14"/>
  <c r="AC23" i="14" s="1"/>
  <c r="AC27" i="14" s="1"/>
  <c r="AC30" i="14" s="1"/>
  <c r="AC34" i="14" s="1"/>
  <c r="AH110" i="6"/>
  <c r="AI110" i="6"/>
  <c r="G24" i="12" l="1"/>
  <c r="G48" i="12" s="1"/>
  <c r="H24" i="13"/>
  <c r="H11" i="13"/>
  <c r="H12" i="13"/>
  <c r="H23" i="13"/>
  <c r="AH113" i="6" l="1"/>
  <c r="AH97" i="6"/>
  <c r="AH68" i="6"/>
  <c r="AH52" i="6"/>
  <c r="AH36" i="6"/>
  <c r="AH21" i="6"/>
  <c r="AH78" i="6"/>
  <c r="I27" i="5" l="1"/>
  <c r="I28" i="5" l="1"/>
  <c r="G78" i="2" l="1"/>
  <c r="G80" i="2" s="1"/>
  <c r="G65" i="2"/>
  <c r="G54" i="2"/>
  <c r="G37" i="2"/>
  <c r="G23" i="2"/>
  <c r="F10" i="1"/>
  <c r="F18" i="1" s="1"/>
  <c r="F63" i="1" s="1"/>
  <c r="F33" i="1"/>
  <c r="F41" i="1" s="1"/>
  <c r="F45" i="1" s="1"/>
  <c r="F48" i="1" s="1"/>
  <c r="F59" i="1"/>
  <c r="G47" i="1"/>
  <c r="G10" i="1"/>
  <c r="F70" i="1" l="1"/>
  <c r="G29" i="13" s="1"/>
  <c r="G39" i="2"/>
  <c r="G18" i="1"/>
  <c r="AJ17" i="6"/>
  <c r="G33" i="1"/>
  <c r="G41" i="1" s="1"/>
  <c r="G45" i="1" s="1"/>
  <c r="G48" i="1" s="1"/>
  <c r="G59" i="1"/>
  <c r="H54" i="2"/>
  <c r="H65" i="2"/>
  <c r="AJ50" i="6"/>
  <c r="AJ63" i="6"/>
  <c r="H23" i="2"/>
  <c r="H37" i="2"/>
  <c r="H78" i="2"/>
  <c r="AJ32" i="6"/>
  <c r="AJ110" i="6"/>
  <c r="F22" i="1"/>
  <c r="F66" i="1"/>
  <c r="F67" i="1" s="1"/>
  <c r="G70" i="1" l="1"/>
  <c r="H29" i="13" s="1"/>
  <c r="G66" i="1"/>
  <c r="G67" i="1" s="1"/>
  <c r="G63" i="1"/>
  <c r="F25" i="1"/>
  <c r="F64" i="1"/>
  <c r="G22" i="1"/>
  <c r="H39" i="2"/>
  <c r="G74" i="1"/>
  <c r="G75" i="1" s="1"/>
  <c r="H67" i="2"/>
  <c r="H80" i="2" s="1"/>
  <c r="H17" i="13" l="1"/>
  <c r="H18" i="13"/>
  <c r="G25" i="1"/>
  <c r="G71" i="1"/>
  <c r="G64" i="1"/>
  <c r="F24" i="12"/>
  <c r="F48" i="12" s="1"/>
  <c r="J24" i="13" l="1"/>
  <c r="J23" i="13"/>
  <c r="J12" i="13"/>
  <c r="G24" i="13"/>
  <c r="G23" i="13"/>
  <c r="J17" i="13"/>
  <c r="G18" i="13"/>
  <c r="G17" i="13"/>
  <c r="G12" i="13"/>
  <c r="G11" i="13"/>
  <c r="N29" i="14"/>
  <c r="N26" i="14"/>
  <c r="N25" i="14"/>
  <c r="N22" i="14"/>
  <c r="N21" i="14"/>
  <c r="N20" i="14"/>
  <c r="N17" i="14"/>
  <c r="M18" i="14"/>
  <c r="M23" i="14" s="1"/>
  <c r="M27" i="14" s="1"/>
  <c r="M30" i="14" s="1"/>
  <c r="L18" i="14"/>
  <c r="L23" i="14" s="1"/>
  <c r="L27" i="14" s="1"/>
  <c r="L30" i="14" s="1"/>
  <c r="K18" i="14"/>
  <c r="K23" i="14" s="1"/>
  <c r="K27" i="14" s="1"/>
  <c r="K30" i="14" s="1"/>
  <c r="N14" i="14"/>
  <c r="H21" i="5"/>
  <c r="H28" i="5" s="1"/>
  <c r="H20" i="5"/>
  <c r="H27" i="5" s="1"/>
  <c r="H14" i="5"/>
  <c r="H15" i="5" s="1"/>
  <c r="J11" i="13" l="1"/>
  <c r="J18" i="13"/>
  <c r="N16" i="14"/>
  <c r="N18" i="14" s="1"/>
  <c r="N23" i="14" s="1"/>
  <c r="N27" i="14" s="1"/>
  <c r="N30" i="14" s="1"/>
  <c r="N34" i="14" s="1"/>
  <c r="H23" i="5"/>
  <c r="H22" i="5"/>
  <c r="F24" i="13" l="1"/>
  <c r="F11" i="13"/>
  <c r="F12" i="13" s="1"/>
  <c r="E24" i="12"/>
  <c r="E48" i="12" s="1"/>
  <c r="AH63" i="6"/>
  <c r="AH50" i="6"/>
  <c r="AH32" i="6"/>
  <c r="AH17" i="6"/>
  <c r="AK110" i="6"/>
  <c r="AL110" i="6"/>
  <c r="AK63" i="6"/>
  <c r="AL63" i="6"/>
  <c r="AL50" i="6"/>
  <c r="AK50" i="6"/>
  <c r="AK32" i="6"/>
  <c r="AL32" i="6"/>
  <c r="AL17" i="6"/>
  <c r="AK17" i="6"/>
  <c r="F78" i="2"/>
  <c r="F65" i="2"/>
  <c r="F54" i="2"/>
  <c r="F37" i="2"/>
  <c r="F23" i="2"/>
  <c r="E59" i="1"/>
  <c r="E33" i="1"/>
  <c r="E44" i="1"/>
  <c r="E10" i="1"/>
  <c r="E18" i="1" s="1"/>
  <c r="J55" i="1"/>
  <c r="J54" i="1"/>
  <c r="J53" i="1"/>
  <c r="E47" i="1"/>
  <c r="J47" i="1" s="1"/>
  <c r="E43" i="1"/>
  <c r="E40" i="1"/>
  <c r="E38" i="1"/>
  <c r="E37" i="1"/>
  <c r="E36" i="1"/>
  <c r="J32" i="1"/>
  <c r="J30" i="1"/>
  <c r="J52" i="1" s="1"/>
  <c r="G30" i="1"/>
  <c r="G52" i="1" s="1"/>
  <c r="F30" i="1"/>
  <c r="F52" i="1" s="1"/>
  <c r="E30" i="1"/>
  <c r="E52" i="1" s="1"/>
  <c r="J24" i="1"/>
  <c r="J20" i="1"/>
  <c r="J17" i="1"/>
  <c r="J39" i="1"/>
  <c r="J15" i="1"/>
  <c r="J14" i="1"/>
  <c r="J13" i="1"/>
  <c r="J9" i="1"/>
  <c r="J8" i="1"/>
  <c r="E22" i="1" l="1"/>
  <c r="E63" i="1"/>
  <c r="E64" i="1"/>
  <c r="E25" i="1"/>
  <c r="F39" i="2"/>
  <c r="F23" i="13"/>
  <c r="F67" i="2"/>
  <c r="F80" i="2" s="1"/>
  <c r="J56" i="1"/>
  <c r="J59" i="1" s="1"/>
  <c r="J38" i="1"/>
  <c r="E41" i="1"/>
  <c r="E45" i="1" s="1"/>
  <c r="E48" i="1" s="1"/>
  <c r="E74" i="1" s="1"/>
  <c r="E75" i="1" s="1"/>
  <c r="J44" i="1"/>
  <c r="J36" i="1"/>
  <c r="E66" i="1"/>
  <c r="E67" i="1" s="1"/>
  <c r="J10" i="1"/>
  <c r="J40" i="1"/>
  <c r="J31" i="1"/>
  <c r="J37" i="1"/>
  <c r="J21" i="1"/>
  <c r="J16" i="1"/>
  <c r="J43" i="1"/>
  <c r="E70" i="1" l="1"/>
  <c r="J18" i="1"/>
  <c r="J63" i="1" s="1"/>
  <c r="J33" i="1"/>
  <c r="J41" i="1" s="1"/>
  <c r="J45" i="1" s="1"/>
  <c r="J48" i="1" s="1"/>
  <c r="F29" i="13" l="1"/>
  <c r="E71" i="1"/>
  <c r="J66" i="1"/>
  <c r="J67" i="1" s="1"/>
  <c r="J22" i="1"/>
  <c r="J25" i="1" s="1"/>
  <c r="J74" i="1"/>
  <c r="J75" i="1" s="1"/>
  <c r="F18" i="13" l="1"/>
  <c r="F17" i="13"/>
  <c r="G15" i="5"/>
  <c r="G27" i="5" l="1"/>
  <c r="G28" i="5"/>
  <c r="G23" i="5" l="1"/>
  <c r="G22" i="5"/>
  <c r="D34" i="14" l="1"/>
  <c r="P23" i="2" l="1"/>
  <c r="P65" i="2" l="1"/>
  <c r="P54" i="2"/>
  <c r="S59" i="1"/>
  <c r="P67" i="2" l="1"/>
  <c r="P37" i="2"/>
  <c r="P39" i="2" s="1"/>
  <c r="S10" i="1" l="1"/>
  <c r="S18" i="1" s="1"/>
  <c r="S63" i="1" s="1"/>
  <c r="S66" i="1" l="1"/>
  <c r="S22" i="1"/>
  <c r="S25" i="1" s="1"/>
  <c r="P78" i="2" l="1"/>
  <c r="P80" i="2" s="1"/>
  <c r="S15" i="5"/>
  <c r="S33" i="1" l="1"/>
  <c r="S67" i="1"/>
  <c r="S41" i="1" l="1"/>
  <c r="S45" i="1" s="1"/>
  <c r="S48" i="1" s="1"/>
  <c r="S74" i="1" l="1"/>
  <c r="S75" i="1" s="1"/>
  <c r="T15" i="5"/>
  <c r="CA17" i="14" l="1"/>
  <c r="CA18" i="14" s="1"/>
  <c r="CA23" i="14" s="1"/>
  <c r="CA27" i="14" s="1"/>
  <c r="CA30" i="14" s="1"/>
  <c r="CA34" i="14" s="1"/>
  <c r="BX18" i="14"/>
  <c r="BX23" i="14" s="1"/>
  <c r="BX27" i="14" s="1"/>
  <c r="BX30" i="14" s="1"/>
  <c r="BS17" i="14"/>
  <c r="BY18" i="14"/>
  <c r="BY23" i="14" s="1"/>
  <c r="BY27" i="14" s="1"/>
  <c r="BY30" i="14" s="1"/>
  <c r="BT17" i="14"/>
  <c r="BT18" i="14" s="1"/>
  <c r="BT23" i="14" s="1"/>
  <c r="BT27" i="14" s="1"/>
  <c r="BT30" i="14" s="1"/>
  <c r="BU17" i="14"/>
  <c r="BU18" i="14" s="1"/>
  <c r="BU23" i="14" s="1"/>
  <c r="BU27" i="14" s="1"/>
  <c r="BU30" i="14" s="1"/>
  <c r="BZ18" i="14"/>
  <c r="BZ23" i="14" s="1"/>
  <c r="BZ27" i="14" s="1"/>
  <c r="BZ30" i="14" s="1"/>
  <c r="BS18" i="14" l="1"/>
  <c r="BS23" i="14" s="1"/>
  <c r="BS27" i="14" s="1"/>
  <c r="BS30" i="14" s="1"/>
  <c r="BV17" i="14"/>
  <c r="BV18" i="14" s="1"/>
  <c r="BV23" i="14" s="1"/>
  <c r="BV27" i="14" s="1"/>
  <c r="BV30" i="14" s="1"/>
  <c r="BV34" i="14" s="1"/>
  <c r="X53" i="1" l="1"/>
  <c r="X56" i="1" l="1"/>
  <c r="X55" i="1" l="1"/>
  <c r="X39" i="1"/>
  <c r="X37" i="1" l="1"/>
  <c r="X38" i="1"/>
  <c r="X40" i="1"/>
  <c r="X54" i="1" l="1"/>
  <c r="X63" i="1" s="1"/>
  <c r="V59" i="1"/>
  <c r="V66" i="1"/>
  <c r="X36" i="1"/>
  <c r="X47" i="1"/>
  <c r="X66" i="1" l="1"/>
  <c r="X59" i="1"/>
  <c r="X43" i="1"/>
  <c r="X32" i="1"/>
  <c r="X44" i="1" l="1"/>
  <c r="V15" i="5" l="1"/>
  <c r="W27" i="5" l="1"/>
  <c r="W28" i="5"/>
  <c r="W15" i="5"/>
  <c r="X31" i="1" l="1"/>
  <c r="V67" i="1"/>
  <c r="V33" i="1"/>
  <c r="V41" i="1" s="1"/>
  <c r="V45" i="1" s="1"/>
  <c r="V48" i="1" s="1"/>
  <c r="V74" i="1" l="1"/>
  <c r="U30" i="13" s="1"/>
  <c r="X67" i="1"/>
  <c r="X33" i="1"/>
  <c r="X41" i="1" s="1"/>
  <c r="X45" i="1" s="1"/>
  <c r="X48" i="1" s="1"/>
  <c r="U24" i="13" l="1"/>
  <c r="U23" i="13"/>
  <c r="V75" i="1"/>
  <c r="X74" i="1"/>
  <c r="X75" i="1" l="1"/>
  <c r="V30" i="13"/>
  <c r="V24" i="13" l="1"/>
  <c r="V23" i="13"/>
  <c r="U47" i="3"/>
  <c r="U52" i="3" s="1"/>
  <c r="Z59" i="1" l="1"/>
  <c r="Z66" i="1"/>
  <c r="U82" i="3" l="1"/>
  <c r="U99" i="3" l="1"/>
  <c r="U102" i="3" s="1"/>
  <c r="U104" i="3" s="1"/>
  <c r="Y15" i="5" l="1"/>
  <c r="Z33" i="1" l="1"/>
  <c r="Z41" i="1" s="1"/>
  <c r="Z45" i="1" s="1"/>
  <c r="Z48" i="1" s="1"/>
  <c r="X28" i="13" s="1"/>
  <c r="Z67" i="1"/>
  <c r="Z74" i="1" l="1"/>
  <c r="Z75" i="1" l="1"/>
  <c r="X30" i="13"/>
  <c r="X23" i="13" l="1"/>
  <c r="X24" i="13"/>
  <c r="AE55" i="1"/>
  <c r="AE56" i="1" l="1"/>
  <c r="AE53" i="1" l="1"/>
  <c r="V47" i="3" l="1"/>
  <c r="V52" i="3" s="1"/>
  <c r="V82" i="3" l="1"/>
  <c r="V99" i="3" l="1"/>
  <c r="V102" i="3" s="1"/>
  <c r="V104" i="3" s="1"/>
  <c r="AE54" i="1" l="1"/>
  <c r="AE63" i="1" s="1"/>
  <c r="AA59" i="1"/>
  <c r="AA66" i="1"/>
  <c r="AE66" i="1" l="1"/>
  <c r="AE59" i="1"/>
  <c r="AE32" i="1"/>
  <c r="Z15" i="5" l="1"/>
  <c r="AA67" i="1" l="1"/>
  <c r="AA33" i="1"/>
  <c r="AA41" i="1" s="1"/>
  <c r="AA45" i="1" s="1"/>
  <c r="AA48" i="1" s="1"/>
  <c r="AE31" i="1"/>
  <c r="Y28" i="13" l="1"/>
  <c r="AA74" i="1"/>
  <c r="AE33" i="1"/>
  <c r="AE41" i="1" s="1"/>
  <c r="AE45" i="1" s="1"/>
  <c r="AE48" i="1" s="1"/>
  <c r="AB28" i="13" s="1"/>
  <c r="AE67" i="1"/>
  <c r="AE74" i="1" l="1"/>
  <c r="AB30" i="13" s="1"/>
  <c r="Y30" i="13"/>
  <c r="AA75" i="1"/>
  <c r="Y24" i="13" l="1"/>
  <c r="Y23" i="13"/>
  <c r="AB24" i="13"/>
  <c r="AB23" i="13"/>
  <c r="AE75" i="1"/>
  <c r="AH59" i="1" l="1"/>
  <c r="AH66" i="1"/>
  <c r="AL32" i="1" l="1"/>
  <c r="AF15" i="5" l="1"/>
  <c r="AH33" i="1" l="1"/>
  <c r="AH41" i="1" s="1"/>
  <c r="AH45" i="1" s="1"/>
  <c r="AH48" i="1" s="1"/>
  <c r="AH74" i="1" s="1"/>
  <c r="AL31" i="1"/>
  <c r="AH67" i="1"/>
  <c r="AL33" i="1" l="1"/>
  <c r="AE28" i="13"/>
  <c r="AE30" i="13" l="1"/>
  <c r="AH75" i="1"/>
  <c r="AE23" i="13" l="1"/>
  <c r="AE24" i="13"/>
  <c r="AL16" i="1"/>
  <c r="AI39" i="1"/>
  <c r="AL39" i="1" s="1"/>
  <c r="AA54" i="2" l="1"/>
  <c r="AB54" i="2"/>
  <c r="AB23" i="2"/>
  <c r="AL9" i="1"/>
  <c r="AI40" i="1" l="1"/>
  <c r="AL17" i="1"/>
  <c r="AI47" i="1"/>
  <c r="AL47" i="1" s="1"/>
  <c r="AL24" i="1"/>
  <c r="AL21" i="1"/>
  <c r="AI44" i="1"/>
  <c r="AL44" i="1" s="1"/>
  <c r="AL15" i="1"/>
  <c r="AI38" i="1"/>
  <c r="AL38" i="1" s="1"/>
  <c r="AL13" i="1" l="1"/>
  <c r="AI36" i="1"/>
  <c r="AB65" i="2"/>
  <c r="AB67" i="2" s="1"/>
  <c r="AA65" i="2"/>
  <c r="AA67" i="2" s="1"/>
  <c r="AI37" i="1"/>
  <c r="AL37" i="1" s="1"/>
  <c r="AL14" i="1"/>
  <c r="AL40" i="1"/>
  <c r="AI54" i="1"/>
  <c r="AL20" i="1"/>
  <c r="AI43" i="1"/>
  <c r="AL43" i="1" s="1"/>
  <c r="AB37" i="2"/>
  <c r="AB39" i="2" s="1"/>
  <c r="AI59" i="1" l="1"/>
  <c r="AL54" i="1"/>
  <c r="AL59" i="1" s="1"/>
  <c r="AI41" i="1"/>
  <c r="AI45" i="1" s="1"/>
  <c r="AI48" i="1" s="1"/>
  <c r="AL36" i="1"/>
  <c r="AL41" i="1" s="1"/>
  <c r="AL45" i="1" s="1"/>
  <c r="AL48" i="1" s="1"/>
  <c r="AH28" i="13" s="1"/>
  <c r="AF28" i="13" l="1"/>
  <c r="AI74" i="1"/>
  <c r="AL74" i="1"/>
  <c r="AH30" i="13" s="1"/>
  <c r="AH23" i="13" l="1"/>
  <c r="AH24" i="13"/>
  <c r="AI75" i="1"/>
  <c r="AF30" i="13"/>
  <c r="AL75" i="1"/>
  <c r="AA99" i="3"/>
  <c r="AF24" i="13" l="1"/>
  <c r="AF23" i="13"/>
  <c r="AB78" i="2"/>
  <c r="AB80" i="2" s="1"/>
  <c r="AA78" i="2"/>
  <c r="AA80" i="2" s="1"/>
  <c r="AI10" i="1" l="1"/>
  <c r="AI18" i="1" s="1"/>
  <c r="AI63" i="1" s="1"/>
  <c r="AL8" i="1"/>
  <c r="AL10" i="1" s="1"/>
  <c r="AL18" i="1" s="1"/>
  <c r="AL63" i="1" s="1"/>
  <c r="AL22" i="1" l="1"/>
  <c r="AL25" i="1" s="1"/>
  <c r="AL66" i="1"/>
  <c r="AL67" i="1" s="1"/>
  <c r="AI22" i="1"/>
  <c r="AI25" i="1" s="1"/>
  <c r="AI66" i="1"/>
  <c r="AI67" i="1" s="1"/>
  <c r="AA47" i="3" l="1"/>
  <c r="AA82" i="3" l="1"/>
  <c r="AA52" i="3"/>
  <c r="AA102" i="3" l="1"/>
  <c r="AA104" i="3" s="1"/>
  <c r="AB104" i="3" s="1"/>
</calcChain>
</file>

<file path=xl/sharedStrings.xml><?xml version="1.0" encoding="utf-8"?>
<sst xmlns="http://schemas.openxmlformats.org/spreadsheetml/2006/main" count="1042" uniqueCount="424">
  <si>
    <t>Revenue</t>
  </si>
  <si>
    <t>Cost of revenue</t>
  </si>
  <si>
    <t>Gross profit</t>
  </si>
  <si>
    <t>Operating expenses</t>
  </si>
  <si>
    <t>Cash and cash equivalents</t>
  </si>
  <si>
    <t>Funds held for clients</t>
  </si>
  <si>
    <t xml:space="preserve">Total current assets     </t>
  </si>
  <si>
    <t>Goodwill</t>
  </si>
  <si>
    <t>Total current liabilities</t>
  </si>
  <si>
    <t>Cash flows from investing activities</t>
  </si>
  <si>
    <t>Cash flows from financing activities</t>
  </si>
  <si>
    <t>Revenue less repair payments</t>
  </si>
  <si>
    <t>Australia</t>
  </si>
  <si>
    <t>EU</t>
  </si>
  <si>
    <t>NA</t>
  </si>
  <si>
    <t>UK</t>
  </si>
  <si>
    <t>Others</t>
  </si>
  <si>
    <t>GBP</t>
  </si>
  <si>
    <t>USD</t>
  </si>
  <si>
    <t>% Revenue Top 5 customers</t>
  </si>
  <si>
    <t>% Revenue Top 10 customers</t>
  </si>
  <si>
    <t>% Revenue Top 20 customers</t>
  </si>
  <si>
    <t>WNS Global</t>
  </si>
  <si>
    <t>Auto Claims</t>
  </si>
  <si>
    <t>Total</t>
  </si>
  <si>
    <t>Segmental revenue</t>
  </si>
  <si>
    <t>Payment to repair centers</t>
  </si>
  <si>
    <t>Depreciation</t>
  </si>
  <si>
    <t>Other costs</t>
  </si>
  <si>
    <t>Headcount</t>
  </si>
  <si>
    <t>Mumbai</t>
  </si>
  <si>
    <t>Pune</t>
  </si>
  <si>
    <t>Gurgaon</t>
  </si>
  <si>
    <t>India</t>
  </si>
  <si>
    <t>Srilanka</t>
  </si>
  <si>
    <t>REVENUE ANALYSIS (%)</t>
  </si>
  <si>
    <t>Bangalore</t>
  </si>
  <si>
    <t>Total India</t>
  </si>
  <si>
    <t>US</t>
  </si>
  <si>
    <t>HEADCOUNT BREAK-DOWN BY LOCATION</t>
  </si>
  <si>
    <t>Average headcount for the period</t>
  </si>
  <si>
    <t>- with revenue &gt;= 5 million &lt; 10 million</t>
  </si>
  <si>
    <t>- with revenue &gt;= 1 million &lt; 5 million</t>
  </si>
  <si>
    <t>Cost of revenue less repair payments</t>
  </si>
  <si>
    <t>% to Revenue less repair payments</t>
  </si>
  <si>
    <t>Romania</t>
  </si>
  <si>
    <t>- with revenue &lt; 1 million</t>
  </si>
  <si>
    <t>- with revenue &gt;= 20 million</t>
  </si>
  <si>
    <t>% Revenue Top 1 customer</t>
  </si>
  <si>
    <t>Numerator:</t>
  </si>
  <si>
    <t>Denominator</t>
  </si>
  <si>
    <t>BASIC &amp; DILUTED NUMBER OF SHARES AND EPS</t>
  </si>
  <si>
    <t>DSO</t>
  </si>
  <si>
    <t>Attrition %</t>
  </si>
  <si>
    <t>Amortization of intangible assets</t>
  </si>
  <si>
    <t>Seat utilization used seats</t>
  </si>
  <si>
    <t>Seat utilization Built up seats</t>
  </si>
  <si>
    <t>Revenue per employee (annualized)</t>
  </si>
  <si>
    <t>Inter Segment</t>
  </si>
  <si>
    <t>BALANCE SHEET $K</t>
  </si>
  <si>
    <t>CASH FLOW STATEMENT $K</t>
  </si>
  <si>
    <t>QUARTERLY INCOME STATEMENT</t>
  </si>
  <si>
    <t>By Geography</t>
  </si>
  <si>
    <t>By Currency</t>
  </si>
  <si>
    <t>By Client Concentration</t>
  </si>
  <si>
    <t>No of Customers</t>
  </si>
  <si>
    <t>EXCHANGE RATES</t>
  </si>
  <si>
    <t>Basic EPS ($)</t>
  </si>
  <si>
    <t>Dilutive EPS ($)</t>
  </si>
  <si>
    <t>DAYS SALES OUTSTANDING</t>
  </si>
  <si>
    <t>Attrition</t>
  </si>
  <si>
    <t xml:space="preserve">Contents  </t>
  </si>
  <si>
    <t xml:space="preserve">Income Statement </t>
  </si>
  <si>
    <t xml:space="preserve">Cash Flow Statement </t>
  </si>
  <si>
    <t xml:space="preserve">Revenue Analysis </t>
  </si>
  <si>
    <t xml:space="preserve">Head Count and Attrition </t>
  </si>
  <si>
    <t xml:space="preserve">Segment Income Statement </t>
  </si>
  <si>
    <t xml:space="preserve">Exchange Rates </t>
  </si>
  <si>
    <t xml:space="preserve">EPS And DSO </t>
  </si>
  <si>
    <t>Sheet</t>
  </si>
  <si>
    <t>KEY FINANCIAL AND OPERATING METRICS</t>
  </si>
  <si>
    <t>Back</t>
  </si>
  <si>
    <t>Chennai</t>
  </si>
  <si>
    <t>Phillippines</t>
  </si>
  <si>
    <t>China</t>
  </si>
  <si>
    <t xml:space="preserve">Operating Metrics </t>
  </si>
  <si>
    <t>OPERATING METRICS</t>
  </si>
  <si>
    <t>Other liabilities</t>
  </si>
  <si>
    <t>Long term debt</t>
  </si>
  <si>
    <t>Deferred tax liabilities</t>
  </si>
  <si>
    <t>Deferred tax assets</t>
  </si>
  <si>
    <t>Current portion of long term debt</t>
  </si>
  <si>
    <t>Costa Rica</t>
  </si>
  <si>
    <t>USD-INR</t>
  </si>
  <si>
    <t>GBP-USD</t>
  </si>
  <si>
    <t>EUR-USD</t>
  </si>
  <si>
    <t>CAD-USD</t>
  </si>
  <si>
    <t>LKR-USD</t>
  </si>
  <si>
    <t>Net cash (used in) provided by financing activities</t>
  </si>
  <si>
    <t>Subscription of shares in a non-profit organisation</t>
  </si>
  <si>
    <t>Investments</t>
  </si>
  <si>
    <t>Finance Expense</t>
  </si>
  <si>
    <t>Current assets:</t>
  </si>
  <si>
    <t>Unbilled revenue</t>
  </si>
  <si>
    <t>Prepayment and other current assets</t>
  </si>
  <si>
    <t>Current tax assets</t>
  </si>
  <si>
    <t>Intangible assets</t>
  </si>
  <si>
    <t>Property and equipment</t>
  </si>
  <si>
    <t>Current liabilities:</t>
  </si>
  <si>
    <t>Trade payables</t>
  </si>
  <si>
    <t>Pension and other employee obligations</t>
  </si>
  <si>
    <t>Retained earnings</t>
  </si>
  <si>
    <t>Other components of equity</t>
  </si>
  <si>
    <t>Net cash provided by operating activities</t>
  </si>
  <si>
    <t>Travel and leisure</t>
  </si>
  <si>
    <t>Insurance</t>
  </si>
  <si>
    <t>HealthCare</t>
  </si>
  <si>
    <t>Utilities</t>
  </si>
  <si>
    <t>Banking &amp; financial services</t>
  </si>
  <si>
    <t>Mfg, retail, consumer produts, telecom &amp; diversified business</t>
  </si>
  <si>
    <t>Shipping &amp; logistics</t>
  </si>
  <si>
    <t>* Only customers with revenue more than $10000</t>
  </si>
  <si>
    <t>BUILT UP SEAT BREAK-DOWN BY LOCATION</t>
  </si>
  <si>
    <t>Builtup seat</t>
  </si>
  <si>
    <t>Nashik</t>
  </si>
  <si>
    <t>Total Builtup seat</t>
  </si>
  <si>
    <t>USED SEAT BREAK-DOWN BY LOCATION</t>
  </si>
  <si>
    <t>Used Seat</t>
  </si>
  <si>
    <t>Total Used Seat</t>
  </si>
  <si>
    <t>Interest paid</t>
  </si>
  <si>
    <t>Interest received</t>
  </si>
  <si>
    <t>Derivative assets</t>
  </si>
  <si>
    <t>Derivative liabilities</t>
  </si>
  <si>
    <t>Other non-current assets</t>
  </si>
  <si>
    <t>LIABILITIES AND EQUITY</t>
  </si>
  <si>
    <t>ASSETS</t>
  </si>
  <si>
    <t>Non-current assets:</t>
  </si>
  <si>
    <t>Total non-current assets</t>
  </si>
  <si>
    <t>Short term line of credit</t>
  </si>
  <si>
    <t>Non-current liabilities:</t>
  </si>
  <si>
    <t>Other non-current liabilities</t>
  </si>
  <si>
    <t>Share capital</t>
  </si>
  <si>
    <t>Share premium</t>
  </si>
  <si>
    <t>Shareholders equity</t>
  </si>
  <si>
    <t>Total non-current liabilities</t>
  </si>
  <si>
    <t>TOTAL ASSETS</t>
  </si>
  <si>
    <t>TOTAL LIABILITIES</t>
  </si>
  <si>
    <t>Total shareholders equity</t>
  </si>
  <si>
    <t>TOTAL LIABILITIES AND EQUITY</t>
  </si>
  <si>
    <t>Net cash used in investing activities</t>
  </si>
  <si>
    <t>Proceeds from exercise of stock options</t>
  </si>
  <si>
    <t>Repayment of long term debt</t>
  </si>
  <si>
    <t>Payment of debt issuance cost</t>
  </si>
  <si>
    <t>Proceeds from long term debt</t>
  </si>
  <si>
    <t>Net change in cash and cash equivalents</t>
  </si>
  <si>
    <t>Condensed statement of cash flows</t>
  </si>
  <si>
    <t>Profit/(loss)</t>
  </si>
  <si>
    <t>Profit/(loss) before income taxes</t>
  </si>
  <si>
    <t>Selling and marketing expenses</t>
  </si>
  <si>
    <t>General and administrative expenses</t>
  </si>
  <si>
    <t>Amortisation of intangible assets</t>
  </si>
  <si>
    <t>GROSS REVENUES $K</t>
  </si>
  <si>
    <t>NET REVENUE $K</t>
  </si>
  <si>
    <t>Net revenue per employee and per seat</t>
  </si>
  <si>
    <t>Segment operating profit/(loss)</t>
  </si>
  <si>
    <t>Finance expense</t>
  </si>
  <si>
    <t>Segment profit/(loss) before income taxes</t>
  </si>
  <si>
    <t>Segment profit /(loss)</t>
  </si>
  <si>
    <t>By Vertical</t>
  </si>
  <si>
    <t>UAE</t>
  </si>
  <si>
    <t>Operating profit</t>
  </si>
  <si>
    <t>Exchange difference on cash and cash equivalents</t>
  </si>
  <si>
    <t>Cash and cash equivalents at the beginning of the period</t>
  </si>
  <si>
    <t>Cash and cash equivalents at the end of the period</t>
  </si>
  <si>
    <t>Cashflows from operating activities</t>
  </si>
  <si>
    <t>Depreciation and amortization</t>
  </si>
  <si>
    <t>Amortisation of Transition Premium</t>
  </si>
  <si>
    <t>Loss/(gain) on sale of property and equipment</t>
  </si>
  <si>
    <t>Deferred income taxes</t>
  </si>
  <si>
    <t>Other current assets</t>
  </si>
  <si>
    <t>Other current liabilities</t>
  </si>
  <si>
    <t>Cash generated from Operating activities before interest and income taxes</t>
  </si>
  <si>
    <t>Short term (repayments) borrowing, net</t>
  </si>
  <si>
    <t>By Horizontal</t>
  </si>
  <si>
    <t>Philippines</t>
  </si>
  <si>
    <t>South Africa</t>
  </si>
  <si>
    <t xml:space="preserve">By Location of Delivery Center </t>
  </si>
  <si>
    <t>Full-Time-Equivalent</t>
  </si>
  <si>
    <t>Transaction</t>
  </si>
  <si>
    <t xml:space="preserve">Fixed Price </t>
  </si>
  <si>
    <t>By Contract Type</t>
  </si>
  <si>
    <t>Industry specific</t>
  </si>
  <si>
    <t>Finance &amp; accounting</t>
  </si>
  <si>
    <t>Technology services</t>
  </si>
  <si>
    <t>Legal services</t>
  </si>
  <si>
    <t>Provisions and accrued expenses</t>
  </si>
  <si>
    <t>Amortisation of debt issue cost</t>
  </si>
  <si>
    <t>Interest expense</t>
  </si>
  <si>
    <t>Interest income</t>
  </si>
  <si>
    <t>Deferred rent</t>
  </si>
  <si>
    <t>Adjustments to reconcile profit to net cash generated from operating activities:</t>
  </si>
  <si>
    <t>Changes in operating assets and liabilities:</t>
  </si>
  <si>
    <t>Ordinary shares issued and subscribed</t>
  </si>
  <si>
    <t>Direct cost incurred in relation to intial public offering</t>
  </si>
  <si>
    <t>Dividends received</t>
  </si>
  <si>
    <t>Payment of Dividend</t>
  </si>
  <si>
    <t>Investment in Subsidiaries</t>
  </si>
  <si>
    <t>Acquisition / Earn out payment</t>
  </si>
  <si>
    <t>HRO</t>
  </si>
  <si>
    <t>Vizag</t>
  </si>
  <si>
    <t>Poland</t>
  </si>
  <si>
    <t>Brazil</t>
  </si>
  <si>
    <t>Government Grants Received</t>
  </si>
  <si>
    <t>Investments in FMP</t>
  </si>
  <si>
    <t>MTM on FMP</t>
  </si>
  <si>
    <t>ZAR</t>
  </si>
  <si>
    <t>AUD</t>
  </si>
  <si>
    <t>Singapore</t>
  </si>
  <si>
    <t>USD-ZAR</t>
  </si>
  <si>
    <t>AUD-USD</t>
  </si>
  <si>
    <t>EUR</t>
  </si>
  <si>
    <t>- with revenue &gt; 10 million &lt; 20 million</t>
  </si>
  <si>
    <t>Revenue less repair payments ($k)</t>
  </si>
  <si>
    <t>Treasury Stock</t>
  </si>
  <si>
    <t>FMP sold (purchased), net</t>
  </si>
  <si>
    <t>Built up seats*</t>
  </si>
  <si>
    <t>Autoclaims</t>
  </si>
  <si>
    <t>business continuity planning) that are set up in any premises. Used seats refer to the number of built up seats that are being used by employees.</t>
  </si>
  <si>
    <t xml:space="preserve">* Built up seats refer to the total number of production seats (excluding support functions like Finance, Human Resource and Administration and seats dedicated for </t>
  </si>
  <si>
    <t>Germany</t>
  </si>
  <si>
    <t>France</t>
  </si>
  <si>
    <t>Restricted Cash in Escrow for acquisition of value edge</t>
  </si>
  <si>
    <t>Noida</t>
  </si>
  <si>
    <t>Tax impact on Stock compensation and Amortization of intangible assets</t>
  </si>
  <si>
    <t>Profit/(loss) ($K)</t>
  </si>
  <si>
    <t>SEGMENT INCOME STATEMENT ($K)</t>
  </si>
  <si>
    <t>Denmark</t>
  </si>
  <si>
    <t>Income from Escrow funds</t>
  </si>
  <si>
    <t>Proceeds from restricted cash held in Escrow</t>
  </si>
  <si>
    <t>Impairment of Goodwill</t>
  </si>
  <si>
    <t>Turkey</t>
  </si>
  <si>
    <t>Average used seats</t>
  </si>
  <si>
    <t>Average built up seats</t>
  </si>
  <si>
    <t>QE Jun-17</t>
  </si>
  <si>
    <t>QE Sep-17</t>
  </si>
  <si>
    <t>QE Dec-17</t>
  </si>
  <si>
    <t>QE Mar-18</t>
  </si>
  <si>
    <t>FY 2017-18</t>
  </si>
  <si>
    <t>As at
30-Jun-17</t>
  </si>
  <si>
    <t>As at
30-Sep-17</t>
  </si>
  <si>
    <t>As at
31-Dec-17</t>
  </si>
  <si>
    <t>As at
31-Mar-18</t>
  </si>
  <si>
    <t>Three months ending Jun-17</t>
  </si>
  <si>
    <t>Six months ending Sep-17</t>
  </si>
  <si>
    <t>Nine months ending Dec-17</t>
  </si>
  <si>
    <t>Twelve months ending Mar-18</t>
  </si>
  <si>
    <t>Purchase of share of Non controlling Interest</t>
  </si>
  <si>
    <t>Switzerland</t>
  </si>
  <si>
    <t>Government Grants Repaid</t>
  </si>
  <si>
    <r>
      <rPr>
        <i/>
        <vertAlign val="superscript"/>
        <sz val="10"/>
        <rFont val="Verdana"/>
        <family val="2"/>
      </rPr>
      <t>#</t>
    </r>
    <r>
      <rPr>
        <i/>
        <sz val="10"/>
        <rFont val="Verdana"/>
        <family val="2"/>
      </rPr>
      <t xml:space="preserve"> Commencing September 30, 2017, we are reporting our total head count including apprentices employed under the India government scheme, National Employability</t>
    </r>
  </si>
  <si>
    <t>Enhancement Mission, pursuant to which apprentices undergo a three to 24 month apprenticeship to enhance their employability. There is no guarantee of employment</t>
  </si>
  <si>
    <t xml:space="preserve">with WNS following the completion of the apprenticeship. The total head count and seat utilization rate presented for prior periods in the table above have been re-computed </t>
  </si>
  <si>
    <t xml:space="preserve">with WNS following the completion of the apprenticeship. The total head count presented for prior periods in the table above have been re-computed to include apprentices. </t>
  </si>
  <si>
    <t>Subscription</t>
  </si>
  <si>
    <t>Yr 17-18</t>
  </si>
  <si>
    <t>Income on Contingent consideration</t>
  </si>
  <si>
    <t>Deferred consideration paid towards acquisition of Denali</t>
  </si>
  <si>
    <t>Deferred consideration paid towards acquisition of HealthHelp</t>
  </si>
  <si>
    <t>Revenue from external customers</t>
  </si>
  <si>
    <t>QE Jun-18</t>
  </si>
  <si>
    <t>QE Sep-18</t>
  </si>
  <si>
    <t>QE Dec-18</t>
  </si>
  <si>
    <t>QE Mar-19</t>
  </si>
  <si>
    <t>FY 2018-19</t>
  </si>
  <si>
    <t>Three months ending Jun-18</t>
  </si>
  <si>
    <t>Six months ending Sep-18</t>
  </si>
  <si>
    <t>Nine months ending Dec-18</t>
  </si>
  <si>
    <t>Twelve months ending Mar-19</t>
  </si>
  <si>
    <t>As at
30-Jun-18</t>
  </si>
  <si>
    <t>Contract liabilities</t>
  </si>
  <si>
    <t>USD-PHP</t>
  </si>
  <si>
    <t>As at
30-Sep-18</t>
  </si>
  <si>
    <t>Repayment of pre-existing Loan of HealthHelp</t>
  </si>
  <si>
    <t>Profit on sale of Marketable securities</t>
  </si>
  <si>
    <t>Proceeds from sale of property and equipment,net</t>
  </si>
  <si>
    <t>As at
31-Dec-18</t>
  </si>
  <si>
    <t>Investment in mutual funds</t>
  </si>
  <si>
    <t>Yr 18-19</t>
  </si>
  <si>
    <t>Spain</t>
  </si>
  <si>
    <t>Payment for Hotelbeds business combination</t>
  </si>
  <si>
    <t>Contract assets</t>
  </si>
  <si>
    <t>As at
31-Mar-19</t>
  </si>
  <si>
    <t xml:space="preserve"> </t>
  </si>
  <si>
    <t>QE Jun-19</t>
  </si>
  <si>
    <t>QE Sep-19</t>
  </si>
  <si>
    <t>QE Dec-19</t>
  </si>
  <si>
    <t>QE Mar-20</t>
  </si>
  <si>
    <t>FY 2019-20</t>
  </si>
  <si>
    <t>As at
30-Jun-19</t>
  </si>
  <si>
    <t>As at
30-Sep-19</t>
  </si>
  <si>
    <t>As at
31-Dec-19</t>
  </si>
  <si>
    <t>As at
31-Mar-20</t>
  </si>
  <si>
    <t>Three months ending Jun-19</t>
  </si>
  <si>
    <t>Six months ending Sep-19</t>
  </si>
  <si>
    <t>Nine months ending Dec-19</t>
  </si>
  <si>
    <t>Twelve months ending Mar-20</t>
  </si>
  <si>
    <t>Lease liabilties</t>
  </si>
  <si>
    <t>Principal repayments under capital leases</t>
  </si>
  <si>
    <t>Hyderabad</t>
  </si>
  <si>
    <t/>
  </si>
  <si>
    <t>Yr 19-20</t>
  </si>
  <si>
    <t xml:space="preserve">^^Due to facility lockdowns on account of COVID-19, we progressively shifted to a “work from home” model starting from March 15, 2020, as discussed in our earnings release dated April 23, 2020. </t>
  </si>
  <si>
    <t xml:space="preserve">The used seats details for QE Mar-20 and FY 2019-20 in the table above are presented based on the number of used seats as of March 15, 2020, prior to the commencement of our </t>
  </si>
  <si>
    <t xml:space="preserve">“work from home” arrangements. The service delivery capacities of our remote-working employees may not be equivalent to their normal capacities when working in our delivery centers. </t>
  </si>
  <si>
    <t xml:space="preserve">Therefore the used seats details presented in the table above for QE March-20 and FY 2019-20 may not be comparable to the details presented for the corresponding periods </t>
  </si>
  <si>
    <t>in prior years in the table above</t>
  </si>
  <si>
    <t>Used seats* ^^</t>
  </si>
  <si>
    <t>Income tax expense</t>
  </si>
  <si>
    <t>Balance Sheet</t>
  </si>
  <si>
    <t>QE Jun-20</t>
  </si>
  <si>
    <t>QE Sep-20</t>
  </si>
  <si>
    <t>QE Dec-20</t>
  </si>
  <si>
    <t>QE Mar-21</t>
  </si>
  <si>
    <t>FY 2020-21</t>
  </si>
  <si>
    <t>As at
30-Jun-20</t>
  </si>
  <si>
    <t>As at
30-Sep-20</t>
  </si>
  <si>
    <t>As at
31-Dec-20</t>
  </si>
  <si>
    <t>As at
31-Mar-21</t>
  </si>
  <si>
    <t>Twelve months ending Mar-21</t>
  </si>
  <si>
    <t>Nine months ending Dec-20</t>
  </si>
  <si>
    <t>Six months ending Sep-20</t>
  </si>
  <si>
    <t>Three months ending Jun-20</t>
  </si>
  <si>
    <t>Yr 20-21</t>
  </si>
  <si>
    <t>Rent concessions</t>
  </si>
  <si>
    <t>Transaction charges on cancellation of treasury shares</t>
  </si>
  <si>
    <t>Trade receivables, net</t>
  </si>
  <si>
    <t>Right-of-use assets</t>
  </si>
  <si>
    <t>Current taxes payable</t>
  </si>
  <si>
    <t>Payment for property and equipment and intangible assets</t>
  </si>
  <si>
    <t>Profit after tax</t>
  </si>
  <si>
    <t>Foreign exchange (gain) loss, net</t>
  </si>
  <si>
    <t>Other (Income), net</t>
  </si>
  <si>
    <t>NON-GAAP ADJUSTMENTS $K</t>
  </si>
  <si>
    <t>Share-based compensation expense</t>
  </si>
  <si>
    <t>Marketable securities (purchased)/sold, net (short-term)</t>
  </si>
  <si>
    <t>Revenue per built up seat (annualized)</t>
  </si>
  <si>
    <t>Revenue per used seat (annualized)</t>
  </si>
  <si>
    <t>Allowances for expected credit losses (“ECL”)</t>
  </si>
  <si>
    <t>Unrealized exchange loss/(gain), net</t>
  </si>
  <si>
    <t>Income from marketable securities</t>
  </si>
  <si>
    <t>Excess tax benefit from share-based compensation expense</t>
  </si>
  <si>
    <t>Trade receivables and unbilled revenue</t>
  </si>
  <si>
    <t>Proceeds from maturity of fixed deposits</t>
  </si>
  <si>
    <t>Investment in fixed deposits</t>
  </si>
  <si>
    <t>Payment for repurchase of shares</t>
  </si>
  <si>
    <t>Unrealized (gain)/loss on derivative instruments</t>
  </si>
  <si>
    <t>QE Jun-21</t>
  </si>
  <si>
    <t>QE Sep-21</t>
  </si>
  <si>
    <t>QE Dec-21</t>
  </si>
  <si>
    <t>QE Mar-22</t>
  </si>
  <si>
    <t>FY 2021-22</t>
  </si>
  <si>
    <t>As at
30-Jun-21</t>
  </si>
  <si>
    <t>As at
30-Sep-21</t>
  </si>
  <si>
    <t>As at
31-Dec-21</t>
  </si>
  <si>
    <t>As at
31-Mar-22</t>
  </si>
  <si>
    <t>Three months ending Jun-21</t>
  </si>
  <si>
    <t>Twelve months ending Mar-22</t>
  </si>
  <si>
    <t>Yr 21-22</t>
  </si>
  <si>
    <t>Canada</t>
  </si>
  <si>
    <t>Customer Experience Services</t>
  </si>
  <si>
    <t>Income tax paid, net</t>
  </si>
  <si>
    <t>Other reserves</t>
  </si>
  <si>
    <t>Acquisition of MOLIPS, net of cash acquired</t>
  </si>
  <si>
    <t>Six months ending Sep-21</t>
  </si>
  <si>
    <t>Other income, net</t>
  </si>
  <si>
    <t>Basic weighted average ordinary shares outstanding</t>
  </si>
  <si>
    <t>Diluted weighted average ordinary shares outstanding</t>
  </si>
  <si>
    <t>Nine months ending Dec-21</t>
  </si>
  <si>
    <t>Research &amp; analytics</t>
  </si>
  <si>
    <t>Hi-Tech &amp; professional services*</t>
  </si>
  <si>
    <t>* Formerly known as Consulting &amp; Professional Services</t>
  </si>
  <si>
    <t>QE Jun-22</t>
  </si>
  <si>
    <t>As at
30-Jun-22</t>
  </si>
  <si>
    <t>Three months ending Jun-22</t>
  </si>
  <si>
    <t>FY 2022-23</t>
  </si>
  <si>
    <t>to include apprentices. (994 in QE Jun-17, 1282 in QE Sep-17, 1595 in QE Dec-17)</t>
  </si>
  <si>
    <t>(994 in QE Jun-17, 1282 in QE Sep-17, 1595 in Dec-17)</t>
  </si>
  <si>
    <t>QE Sep-22</t>
  </si>
  <si>
    <t>As at
30-Sep-22</t>
  </si>
  <si>
    <t>Acquisition of Vuram, net of cash acquired</t>
  </si>
  <si>
    <t>Six months ending Sep-22</t>
  </si>
  <si>
    <t>Indore</t>
  </si>
  <si>
    <t>Trichy</t>
  </si>
  <si>
    <t>Mexico</t>
  </si>
  <si>
    <t>Yr 22-23</t>
  </si>
  <si>
    <t>Payment of transaction charges towards exercise of RSUs</t>
  </si>
  <si>
    <t>QE Dec-22</t>
  </si>
  <si>
    <t>M&amp;A-Integration cost</t>
  </si>
  <si>
    <t>Changes in Fair Value on Contingent Consideration</t>
  </si>
  <si>
    <t>As at
31-Dec-22</t>
  </si>
  <si>
    <t>Nine months ending Dec-22</t>
  </si>
  <si>
    <t>Acquisition of OptiBuy, net of cash acquired</t>
  </si>
  <si>
    <t>Acquisition of SmartCube, net of cash acquired</t>
  </si>
  <si>
    <t>Adjusted operating profit excluding stock compensation, amortization of intangible assets, impairment of goodwill &amp; acquisition related expenses</t>
  </si>
  <si>
    <t>Adjusted operating profit excluding stock compensation, amortization of intangible assets &amp; impairment of goodwill (Previous definition)</t>
  </si>
  <si>
    <t>Adjusted net income excluding stock compensation, amortization of intangible assets, impairment of goodwill and including tax impact thereon (previous definition)</t>
  </si>
  <si>
    <t>TAX impact on M&amp;A-Integration cost</t>
  </si>
  <si>
    <t>Adjusted net income excluding stock compensation, amortization of intangible assets, impairment of goodwill &amp; acquisition related expenses, including tax impact thereon (New definition)</t>
  </si>
  <si>
    <t>Adjusted net income excluding stock compensation, amortization of intangible assets, impairment of goodwill &amp; acquisition related expenses, including tax impact thereon (New definition)($K)</t>
  </si>
  <si>
    <t>Adjusted net income excluding stock compensation, amortization of intangible assets &amp; impairment of goodwill, including tax impact thereon (Prior definition)($K)</t>
  </si>
  <si>
    <t>Adjusted net income excluding stock compensation, amortization of intangible assets &amp; impairment of goodwill, including tax impact thereon (Prior definition)</t>
  </si>
  <si>
    <t>Investment in marketable securities (long-term)/Proceeds from sale of marketable securities (long-term)</t>
  </si>
  <si>
    <t>Payment for business transfer (CEPROCS)</t>
  </si>
  <si>
    <t>Payment for business transfer (A Large Insurance Company)</t>
  </si>
  <si>
    <t>QE Mar-23</t>
  </si>
  <si>
    <t>As at
31-Mar-23</t>
  </si>
  <si>
    <t>Twelve months ending Mar-23</t>
  </si>
  <si>
    <t>Malaysia</t>
  </si>
  <si>
    <t xml:space="preserve">WNS is excluding acquisition-related expenses as presented above with effect from fiscal 2023 second quarter. Previously disclosed non-GAAP financial measures for fiscal 2023 second quarter did not exclude acquisition-related expenses. </t>
  </si>
  <si>
    <t>The non-GAAP financial measures presented above for fiscal 2023 second quarter have been adjusted to exclude acquisition-related expenses for comparability across the periods presented above</t>
  </si>
  <si>
    <t>The “work from home” model continued to be used in fiscal 2021, fiscal 2022 ,fiscal 2023. Accordingly, the used seats details and seat utilization rate 
details are not relevant for fiscal 2021, fiscal 2022, fiscal 2023.</t>
  </si>
  <si>
    <t>REVENUE</t>
  </si>
  <si>
    <t>REVENUE LESS REPAIR PAYMENTS</t>
  </si>
  <si>
    <t>We have applied this revised method of calculating our non-GAAP ANI and non-GAAP adjusted diluted earnings per ADS for the comparative periods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</si>
</sst>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9">
    <numFmt numFmtId="8" formatCode="&quot;$&quot;#,##0.00_);[Red]\(&quot;$&quot;#,##0.00\)"/>
    <numFmt numFmtId="42" formatCode="_(&quot;$&quot;* #,##0_);_(&quot;$&quot;* \(#,##0\);_(&quot;$&quot;* &quot;-&quot;_);_(@_)"/>
    <numFmt numFmtId="41" formatCode="_(* #,##0_);_(* \(#,##0\);_(* &quot;-&quot;_);_(@_)"/>
    <numFmt numFmtId="43" formatCode="_(* #,##0.00_);_(* \(#,##0.00\);_(* &quot;-&quot;??_);_(@_)"/>
    <numFmt numFmtId="164" formatCode="0.0%"/>
    <numFmt numFmtId="165" formatCode="_(* #,##0.0_);_(* \(#,##0.0\);_(* &quot;-&quot;?_);_(@_)"/>
    <numFmt numFmtId="166" formatCode="_(* #,##0.000_);_(* \(#,##0.000\);_(* &quot;-&quot;???_);_(@_)"/>
    <numFmt numFmtId="167" formatCode="_(* #,##0_);_(* \(#,##0\);_(* &quot;-&quot;??_);_(@_)"/>
    <numFmt numFmtId="168" formatCode="#,##0.0"/>
    <numFmt numFmtId="169" formatCode="_(* #,##0.000_);_(* \(#,##0.000\);_(* &quot;-&quot;??_);_(@_)"/>
    <numFmt numFmtId="170" formatCode="0.000000000"/>
    <numFmt numFmtId="171" formatCode="0_);\(0\)"/>
    <numFmt numFmtId="172" formatCode="_(&quot;$&quot;* #,##0.000_);_(&quot;$&quot;* \(#,##0.000\);_(&quot;$&quot;* &quot;-&quot;??_);_(@_)"/>
    <numFmt numFmtId="173" formatCode="_-[$€-2]* #,##0.00_-;\-[$€-2]* #,##0.00_-;_-[$€-2]* &quot;-&quot;??_-"/>
    <numFmt numFmtId="174" formatCode="_(&quot;$&quot;* #,##0_);_(&quot;$&quot;* \(#,##0\);_(&quot;$&quot;* &quot;-&quot;??_);_(@_)"/>
    <numFmt numFmtId="175" formatCode="#,##0.0_);[Red]\(#,##0.0\)"/>
    <numFmt numFmtId="176" formatCode="#,##0.0_);\(#,##0.0\)"/>
    <numFmt numFmtId="177" formatCode="#,##0_%_);\(#,##0\)_%;#,##0_%_);@_%_)"/>
    <numFmt numFmtId="178" formatCode="#,##0.00_%_);\(#,##0.00\)_%;#,##0.00_%_);@_%_)"/>
    <numFmt numFmtId="179" formatCode="&quot;$&quot;#,##0.00_%_);\(&quot;$&quot;#,##0.00\)_%;&quot;$&quot;#,##0.00_%_);@_%_)"/>
    <numFmt numFmtId="180" formatCode="0_%_);\(0\)_%;0_%_);@_%_)"/>
    <numFmt numFmtId="181" formatCode="0.0\x_)_);&quot;NM&quot;_x_)_);0.0\x_)_);@_%_)"/>
    <numFmt numFmtId="182" formatCode="m/d/yy_%_)"/>
    <numFmt numFmtId="183" formatCode="0.0\%_);\(0.0\%\);0.0\%_);@_%_)"/>
    <numFmt numFmtId="184" formatCode="&quot;$&quot;#,##0_%_);\(&quot;$&quot;#,##0\)_%;&quot;$&quot;#,##0_%_);@_%_)"/>
    <numFmt numFmtId="185" formatCode="\¥#,##0_);\(\¥#,##0\)"/>
    <numFmt numFmtId="186" formatCode="\£#,##0_);\(\£#,##0\)"/>
    <numFmt numFmtId="187" formatCode="#,##0.00\ ;[Red]\(#,##0.00\)"/>
    <numFmt numFmtId="188" formatCode="#,##0.00\x_);&quot;NM&quot;"/>
    <numFmt numFmtId="189" formatCode="#,##0.00_x;\(#,##0.00\)\x"/>
    <numFmt numFmtId="190" formatCode="#,###"/>
    <numFmt numFmtId="191" formatCode="mm/sd/yy"/>
    <numFmt numFmtId="192" formatCode="0.0\ "/>
    <numFmt numFmtId="193" formatCode="_-* #,##0\ &quot;DM&quot;_-;\-* #,##0\ &quot;DM&quot;_-;_-* &quot;-&quot;\ &quot;DM&quot;_-;_-@_-"/>
    <numFmt numFmtId="194" formatCode="_-* #,##0\ _D_M_-;\-* #,##0\ _D_M_-;_-* &quot;-&quot;\ _D_M_-;_-@_-"/>
    <numFmt numFmtId="195" formatCode="_-* #,##0.00\ &quot;DM&quot;_-;\-* #,##0.00\ &quot;DM&quot;_-;_-* &quot;-&quot;??\ &quot;DM&quot;_-;_-@_-"/>
    <numFmt numFmtId="196" formatCode="_-* #,##0.00\ _D_M_-;\-* #,##0.00\ _D_M_-;_-* &quot;-&quot;??\ _D_M_-;_-@_-"/>
    <numFmt numFmtId="197" formatCode="_-* #,##0\ &quot;F&quot;_-;\-* #,##0\ &quot;F&quot;_-;_-* &quot;-&quot;\ &quot;F&quot;_-;_-@_-"/>
    <numFmt numFmtId="198" formatCode="_-* #,##0\ _F_-;\-* #,##0\ _F_-;_-* &quot;-&quot;\ _F_-;_-@_-"/>
    <numFmt numFmtId="199" formatCode="_-* #,##0.00\ &quot;F&quot;_-;\-* #,##0.00\ &quot;F&quot;_-;_-* &quot;-&quot;??\ &quot;F&quot;_-;_-@_-"/>
    <numFmt numFmtId="200" formatCode="_-* #,##0.00\ _F_-;\-* #,##0.00\ _F_-;_-* &quot;-&quot;??\ _F_-;_-@_-"/>
    <numFmt numFmtId="201" formatCode="_(* #,##0.00_);_(* \(#,##0.00\);_(* &quot;-&quot;_);_(@_)"/>
    <numFmt numFmtId="202" formatCode="_(* #,##0.00_);_(* \(#,##0.00\);_(* &quot;-&quot;?_);_(@_)"/>
    <numFmt numFmtId="203" formatCode="_(* #,##0.0_);_(* \(#,##0.0\);_(* &quot;-&quot;_);_(@_)"/>
    <numFmt numFmtId="204" formatCode="_(* #,##0_);_(* \(#,##0\);_(* &quot;-&quot;?_);_(@_)"/>
    <numFmt numFmtId="205" formatCode="0.000%"/>
    <numFmt numFmtId="206" formatCode="_(* #,##0.0000_);_(* \(#,##0.0000\);_(* &quot;-&quot;_);_(@_)"/>
    <numFmt numFmtId="207" formatCode="_(* #,##0.00000_);_(* \(#,##0.00000\);_(* &quot;-&quot;_);_(@_)"/>
    <numFmt numFmtId="208" formatCode="_(* #,##0.0_);_(* \(#,##0.0\);_(* &quot;-&quot;??_);_(@_)"/>
  </numFmts>
  <fonts count="73">
    <font>
      <sz val="10"/>
      <name val="Arial"/>
    </font>
    <font>
      <sz val="10"/>
      <name val="Arial"/>
      <family val="2"/>
    </font>
    <font>
      <sz val="8"/>
      <name val="Verdana"/>
      <family val="2"/>
    </font>
    <font>
      <sz val="8"/>
      <name val="Arial"/>
      <family val="2"/>
    </font>
    <font>
      <u/>
      <sz val="10"/>
      <color indexed="12"/>
      <name val="Arial"/>
      <family val="2"/>
    </font>
    <font>
      <sz val="10"/>
      <name val="Arial"/>
      <family val="2"/>
    </font>
    <font>
      <sz val="10"/>
      <name val="MS Sans Serif"/>
      <family val="2"/>
    </font>
    <font>
      <sz val="10"/>
      <name val="Helv"/>
    </font>
    <font>
      <sz val="11"/>
      <name val="Times New Roman"/>
      <family val="1"/>
    </font>
    <font>
      <sz val="10"/>
      <color indexed="8"/>
      <name val="Verdana"/>
      <family val="2"/>
    </font>
    <font>
      <sz val="10"/>
      <color indexed="9"/>
      <name val="Verdana"/>
      <family val="2"/>
    </font>
    <font>
      <sz val="12"/>
      <name val="Arial"/>
      <family val="2"/>
    </font>
    <font>
      <sz val="10"/>
      <color indexed="20"/>
      <name val="Verdana"/>
      <family val="2"/>
    </font>
    <font>
      <sz val="8"/>
      <name val="Geneva"/>
    </font>
    <font>
      <sz val="10"/>
      <color indexed="12"/>
      <name val="MS Sans Serif"/>
      <family val="2"/>
    </font>
    <font>
      <sz val="10"/>
      <name val="Times New Roman"/>
      <family val="1"/>
    </font>
    <font>
      <b/>
      <sz val="12"/>
      <name val="Times New Roman"/>
      <family val="1"/>
    </font>
    <font>
      <u val="singleAccounting"/>
      <sz val="10"/>
      <name val="Arial"/>
      <family val="2"/>
    </font>
    <font>
      <b/>
      <sz val="10"/>
      <color indexed="8"/>
      <name val="Times New Roman"/>
      <family val="1"/>
    </font>
    <font>
      <b/>
      <sz val="10"/>
      <color indexed="52"/>
      <name val="Verdana"/>
      <family val="2"/>
    </font>
    <font>
      <b/>
      <sz val="10"/>
      <color indexed="9"/>
      <name val="Verdana"/>
      <family val="2"/>
    </font>
    <font>
      <sz val="10"/>
      <name val="Verdana"/>
      <family val="2"/>
    </font>
    <font>
      <sz val="8"/>
      <name val="Palatino"/>
      <family val="1"/>
    </font>
    <font>
      <sz val="12"/>
      <name val="Times New Roman"/>
      <family val="1"/>
    </font>
    <font>
      <u val="doubleAccounting"/>
      <sz val="10"/>
      <name val="Arial"/>
      <family val="2"/>
    </font>
    <font>
      <sz val="12"/>
      <color indexed="8"/>
      <name val="Times New Roman"/>
      <family val="1"/>
    </font>
    <font>
      <sz val="8"/>
      <name val="Bookman Old Style"/>
      <family val="1"/>
    </font>
    <font>
      <i/>
      <sz val="10"/>
      <color indexed="23"/>
      <name val="Verdana"/>
      <family val="2"/>
    </font>
    <font>
      <b/>
      <i/>
      <sz val="14"/>
      <name val="Tms Rmn"/>
    </font>
    <font>
      <sz val="7"/>
      <name val="Palatino"/>
      <family val="1"/>
    </font>
    <font>
      <sz val="11"/>
      <name val="Arial"/>
      <family val="2"/>
    </font>
    <font>
      <sz val="10"/>
      <color indexed="17"/>
      <name val="Verdana"/>
      <family val="2"/>
    </font>
    <font>
      <sz val="8"/>
      <name val="Arial"/>
      <family val="2"/>
    </font>
    <font>
      <sz val="6"/>
      <color indexed="16"/>
      <name val="Palatino"/>
      <family val="1"/>
    </font>
    <font>
      <b/>
      <sz val="12"/>
      <name val="Arial"/>
      <family val="2"/>
    </font>
    <font>
      <b/>
      <sz val="15"/>
      <color indexed="56"/>
      <name val="Verdana"/>
      <family val="2"/>
    </font>
    <font>
      <sz val="18"/>
      <name val="Helvetica-Black"/>
    </font>
    <font>
      <i/>
      <sz val="14"/>
      <name val="Palatino"/>
      <family val="1"/>
    </font>
    <font>
      <b/>
      <sz val="11"/>
      <color indexed="56"/>
      <name val="Verdana"/>
      <family val="2"/>
    </font>
    <font>
      <sz val="8"/>
      <color indexed="12"/>
      <name val="Arial"/>
      <family val="2"/>
    </font>
    <font>
      <sz val="10"/>
      <color indexed="52"/>
      <name val="Verdana"/>
      <family val="2"/>
    </font>
    <font>
      <sz val="10"/>
      <color indexed="60"/>
      <name val="Verdana"/>
      <family val="2"/>
    </font>
    <font>
      <strike/>
      <sz val="9"/>
      <name val="Helv"/>
    </font>
    <font>
      <sz val="10"/>
      <name val="Verdana"/>
      <family val="2"/>
    </font>
    <font>
      <b/>
      <sz val="10"/>
      <color indexed="63"/>
      <name val="Verdan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8"/>
      <name val="Helv"/>
    </font>
    <font>
      <b/>
      <sz val="10"/>
      <name val="MS Sans Serif"/>
      <family val="2"/>
    </font>
    <font>
      <sz val="10"/>
      <color indexed="8"/>
      <name val="Times New Roman"/>
      <family val="1"/>
    </font>
    <font>
      <sz val="10"/>
      <name val="Helv"/>
      <charset val="204"/>
    </font>
    <font>
      <b/>
      <sz val="9"/>
      <name val="Palatino"/>
      <family val="1"/>
    </font>
    <font>
      <sz val="9"/>
      <color indexed="21"/>
      <name val="Helvetica-Black"/>
    </font>
    <font>
      <sz val="9"/>
      <name val="Helvetica-Black"/>
    </font>
    <font>
      <b/>
      <sz val="10"/>
      <name val="Times New Roman"/>
      <family val="1"/>
    </font>
    <font>
      <b/>
      <sz val="8"/>
      <name val="Times New Roman"/>
      <family val="1"/>
    </font>
    <font>
      <b/>
      <sz val="11"/>
      <name val="Times New Roman"/>
      <family val="1"/>
    </font>
    <font>
      <b/>
      <sz val="18"/>
      <color indexed="56"/>
      <name val="Cambria"/>
      <family val="2"/>
    </font>
    <font>
      <b/>
      <sz val="10"/>
      <color indexed="8"/>
      <name val="Verdana"/>
      <family val="2"/>
    </font>
    <font>
      <u/>
      <sz val="8"/>
      <name val="Helv"/>
    </font>
    <font>
      <sz val="10"/>
      <color indexed="10"/>
      <name val="Verdana"/>
      <family val="2"/>
    </font>
    <font>
      <b/>
      <u/>
      <sz val="10"/>
      <name val="Verdana"/>
      <family val="2"/>
    </font>
    <font>
      <i/>
      <sz val="10"/>
      <name val="Verdana"/>
      <family val="2"/>
    </font>
    <font>
      <b/>
      <sz val="12"/>
      <color indexed="9"/>
      <name val="Verdana"/>
      <family val="2"/>
    </font>
    <font>
      <u/>
      <sz val="10"/>
      <name val="Verdana"/>
      <family val="2"/>
    </font>
    <font>
      <b/>
      <sz val="10"/>
      <name val="Verdana"/>
      <family val="2"/>
    </font>
    <font>
      <b/>
      <i/>
      <sz val="10"/>
      <name val="Verdana"/>
      <family val="2"/>
    </font>
    <font>
      <sz val="12"/>
      <color indexed="8"/>
      <name val="Verdana"/>
      <family val="2"/>
    </font>
    <font>
      <b/>
      <sz val="12"/>
      <name val="Verdana"/>
      <family val="2"/>
    </font>
    <font>
      <i/>
      <vertAlign val="superscript"/>
      <sz val="10"/>
      <name val="Verdana"/>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lightGray">
        <fgColor indexed="38"/>
        <bgColor indexed="23"/>
      </patternFill>
    </fill>
    <fill>
      <patternFill patternType="mediumGray">
        <fgColor indexed="22"/>
      </patternFill>
    </fill>
    <fill>
      <patternFill patternType="solid">
        <fgColor indexed="16"/>
        <bgColor indexed="64"/>
      </patternFill>
    </fill>
    <fill>
      <patternFill patternType="solid">
        <fgColor indexed="8"/>
        <bgColor indexed="64"/>
      </patternFill>
    </fill>
    <fill>
      <patternFill patternType="solid">
        <fgColor indexed="47"/>
        <bgColor indexed="64"/>
      </patternFill>
    </fill>
    <fill>
      <patternFill patternType="solid">
        <fgColor indexed="60"/>
        <bgColor indexed="64"/>
      </patternFill>
    </fill>
    <fill>
      <patternFill patternType="solid">
        <fgColor indexed="52"/>
        <bgColor indexed="64"/>
      </patternFill>
    </fill>
    <fill>
      <patternFill patternType="solid">
        <fgColor indexed="43"/>
        <bgColor indexed="64"/>
      </patternFill>
    </fill>
    <fill>
      <patternFill patternType="solid">
        <fgColor indexed="51"/>
        <bgColor indexed="64"/>
      </patternFill>
    </fill>
    <fill>
      <patternFill patternType="solid">
        <fgColor theme="0"/>
        <bgColor indexed="64"/>
      </patternFill>
    </fill>
  </fills>
  <borders count="55">
    <border>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tted">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8"/>
      </left>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medium">
        <color indexed="64"/>
      </bottom>
      <diagonal/>
    </border>
    <border>
      <left/>
      <right/>
      <top/>
      <bottom style="thin">
        <color indexed="8"/>
      </bottom>
      <diagonal/>
    </border>
    <border>
      <left style="thin">
        <color indexed="64"/>
      </left>
      <right/>
      <top/>
      <bottom/>
      <diagonal/>
    </border>
    <border>
      <left/>
      <right/>
      <top style="thin">
        <color indexed="62"/>
      </top>
      <bottom style="double">
        <color indexed="62"/>
      </bottom>
      <diagonal/>
    </border>
    <border>
      <left style="thin">
        <color indexed="64"/>
      </left>
      <right style="thin">
        <color indexed="64"/>
      </right>
      <top/>
      <bottom style="hair">
        <color indexed="22"/>
      </bottom>
      <diagonal/>
    </border>
    <border>
      <left style="thin">
        <color indexed="64"/>
      </left>
      <right style="thin">
        <color indexed="64"/>
      </right>
      <top style="hair">
        <color indexed="22"/>
      </top>
      <bottom style="hair">
        <color indexed="22"/>
      </bottom>
      <diagonal/>
    </border>
    <border>
      <left style="thin">
        <color indexed="64"/>
      </left>
      <right style="thin">
        <color indexed="64"/>
      </right>
      <top style="hair">
        <color indexed="22"/>
      </top>
      <bottom style="thin">
        <color indexed="64"/>
      </bottom>
      <diagonal/>
    </border>
    <border>
      <left style="thin">
        <color indexed="64"/>
      </left>
      <right style="thin">
        <color indexed="64"/>
      </right>
      <top style="thin">
        <color indexed="64"/>
      </top>
      <bottom style="hair">
        <color indexed="22"/>
      </bottom>
      <diagonal/>
    </border>
    <border>
      <left style="thin">
        <color indexed="64"/>
      </left>
      <right style="thin">
        <color indexed="64"/>
      </right>
      <top/>
      <bottom/>
      <diagonal/>
    </border>
    <border>
      <left style="medium">
        <color indexed="9"/>
      </left>
      <right style="medium">
        <color indexed="9"/>
      </right>
      <top style="medium">
        <color indexed="9"/>
      </top>
      <bottom style="thick">
        <color indexed="9"/>
      </bottom>
      <diagonal/>
    </border>
    <border>
      <left style="medium">
        <color indexed="9"/>
      </left>
      <right style="medium">
        <color indexed="9"/>
      </right>
      <top style="thick">
        <color indexed="9"/>
      </top>
      <bottom style="medium">
        <color indexed="9"/>
      </bottom>
      <diagonal/>
    </border>
    <border>
      <left style="medium">
        <color indexed="9"/>
      </left>
      <right style="medium">
        <color indexed="9"/>
      </right>
      <top style="medium">
        <color indexed="9"/>
      </top>
      <bottom style="medium">
        <color indexed="9"/>
      </bottom>
      <diagonal/>
    </border>
    <border>
      <left style="thin">
        <color indexed="64"/>
      </left>
      <right style="thin">
        <color indexed="64"/>
      </right>
      <top style="hair">
        <color indexed="22"/>
      </top>
      <bottom/>
      <diagonal/>
    </border>
    <border>
      <left style="thin">
        <color indexed="64"/>
      </left>
      <right/>
      <top/>
      <bottom style="hair">
        <color indexed="22"/>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bottom style="hair">
        <color indexed="22"/>
      </bottom>
      <diagonal/>
    </border>
    <border>
      <left style="hair">
        <color indexed="64"/>
      </left>
      <right style="thin">
        <color indexed="64"/>
      </right>
      <top/>
      <bottom style="hair">
        <color indexed="22"/>
      </bottom>
      <diagonal/>
    </border>
    <border>
      <left style="thin">
        <color indexed="64"/>
      </left>
      <right style="hair">
        <color indexed="64"/>
      </right>
      <top style="hair">
        <color indexed="22"/>
      </top>
      <bottom style="hair">
        <color indexed="22"/>
      </bottom>
      <diagonal/>
    </border>
    <border>
      <left style="hair">
        <color indexed="64"/>
      </left>
      <right style="hair">
        <color indexed="64"/>
      </right>
      <top style="hair">
        <color indexed="22"/>
      </top>
      <bottom style="hair">
        <color indexed="22"/>
      </bottom>
      <diagonal/>
    </border>
    <border>
      <left style="hair">
        <color indexed="64"/>
      </left>
      <right style="thin">
        <color indexed="64"/>
      </right>
      <top style="hair">
        <color indexed="22"/>
      </top>
      <bottom style="hair">
        <color indexed="22"/>
      </bottom>
      <diagonal/>
    </border>
    <border>
      <left style="hair">
        <color indexed="64"/>
      </left>
      <right style="hair">
        <color indexed="64"/>
      </right>
      <top style="thin">
        <color indexed="64"/>
      </top>
      <bottom style="hair">
        <color indexed="22"/>
      </bottom>
      <diagonal/>
    </border>
    <border>
      <left style="hair">
        <color indexed="64"/>
      </left>
      <right style="thin">
        <color indexed="64"/>
      </right>
      <top style="thin">
        <color indexed="64"/>
      </top>
      <bottom style="hair">
        <color indexed="22"/>
      </bottom>
      <diagonal/>
    </border>
    <border>
      <left style="thin">
        <color indexed="64"/>
      </left>
      <right/>
      <top style="hair">
        <color indexed="22"/>
      </top>
      <bottom style="hair">
        <color indexed="22"/>
      </bottom>
      <diagonal/>
    </border>
    <border>
      <left style="thin">
        <color indexed="64"/>
      </left>
      <right/>
      <top style="hair">
        <color indexed="2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hair">
        <color indexed="22"/>
      </bottom>
      <diagonal/>
    </border>
    <border>
      <left style="medium">
        <color indexed="64"/>
      </left>
      <right style="medium">
        <color indexed="64"/>
      </right>
      <top style="hair">
        <color indexed="22"/>
      </top>
      <bottom style="hair">
        <color indexed="2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22"/>
      </top>
      <bottom/>
      <diagonal/>
    </border>
    <border>
      <left style="medium">
        <color indexed="64"/>
      </left>
      <right style="medium">
        <color indexed="64"/>
      </right>
      <top style="thin">
        <color indexed="64"/>
      </top>
      <bottom style="hair">
        <color indexed="22"/>
      </bottom>
      <diagonal/>
    </border>
    <border>
      <left style="thin">
        <color indexed="64"/>
      </left>
      <right style="thin">
        <color indexed="64"/>
      </right>
      <top style="thin">
        <color indexed="64"/>
      </top>
      <bottom style="double">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877">
    <xf numFmtId="0" fontId="0"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7" fillId="0" borderId="0"/>
    <xf numFmtId="190" fontId="8" fillId="0" borderId="0" applyFont="0" applyFill="0" applyBorder="0" applyAlignment="0" applyProtection="0"/>
    <xf numFmtId="191" fontId="8" fillId="0" borderId="0" applyFont="0" applyFill="0" applyBorder="0" applyAlignment="0" applyProtection="0"/>
    <xf numFmtId="172" fontId="5" fillId="0" borderId="0">
      <alignment horizontal="left"/>
    </xf>
    <xf numFmtId="171" fontId="5" fillId="0" borderId="0">
      <alignment horizontal="left"/>
    </xf>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5" fillId="0" borderId="0" applyNumberFormat="0" applyFill="0" applyBorder="0" applyAlignment="0" applyProtection="0"/>
    <xf numFmtId="0" fontId="11" fillId="0" borderId="0" applyNumberFormat="0" applyFill="0" applyBorder="0" applyAlignment="0" applyProtection="0"/>
    <xf numFmtId="0" fontId="12" fillId="3" borderId="0" applyNumberFormat="0" applyBorder="0" applyAlignment="0" applyProtection="0"/>
    <xf numFmtId="0" fontId="13" fillId="0" borderId="0" applyFont="0" applyFill="0" applyBorder="0" applyAlignment="0" applyProtection="0">
      <alignment horizontal="right"/>
    </xf>
    <xf numFmtId="0" fontId="14" fillId="0" borderId="0"/>
    <xf numFmtId="0" fontId="15" fillId="0" borderId="0"/>
    <xf numFmtId="0" fontId="16" fillId="0" borderId="1" applyNumberFormat="0" applyFill="0" applyAlignment="0" applyProtection="0"/>
    <xf numFmtId="186" fontId="17" fillId="0" borderId="0" applyFont="0" applyFill="0" applyBorder="0" applyAlignment="0" applyProtection="0"/>
    <xf numFmtId="192" fontId="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20" borderId="2" applyNumberFormat="0" applyAlignment="0" applyProtection="0"/>
    <xf numFmtId="0" fontId="20" fillId="21" borderId="3" applyNumberFormat="0" applyAlignment="0" applyProtection="0"/>
    <xf numFmtId="43" fontId="1" fillId="0" borderId="0" applyFont="0" applyFill="0" applyBorder="0" applyAlignment="0" applyProtection="0"/>
    <xf numFmtId="177" fontId="22" fillId="0" borderId="0" applyFont="0" applyFill="0" applyBorder="0" applyAlignment="0" applyProtection="0">
      <alignment horizontal="right"/>
    </xf>
    <xf numFmtId="189" fontId="5" fillId="0" borderId="0" applyFont="0" applyFill="0" applyBorder="0" applyAlignment="0" applyProtection="0"/>
    <xf numFmtId="188" fontId="5" fillId="0" borderId="0" applyFont="0" applyFill="0" applyBorder="0" applyAlignment="0" applyProtection="0">
      <alignment horizontal="right"/>
    </xf>
    <xf numFmtId="178" fontId="22" fillId="0" borderId="0" applyFont="0" applyFill="0" applyBorder="0" applyAlignment="0" applyProtection="0">
      <alignment horizontal="right"/>
    </xf>
    <xf numFmtId="42" fontId="5" fillId="0" borderId="0">
      <alignment horizontal="right"/>
    </xf>
    <xf numFmtId="184" fontId="22" fillId="0" borderId="0" applyFont="0" applyFill="0" applyBorder="0" applyAlignment="0" applyProtection="0">
      <alignment horizontal="right"/>
    </xf>
    <xf numFmtId="179" fontId="22" fillId="0" borderId="0" applyFont="0" applyFill="0" applyBorder="0" applyAlignment="0" applyProtection="0">
      <alignment horizontal="right"/>
    </xf>
    <xf numFmtId="0" fontId="23" fillId="0" borderId="0" applyFont="0" applyFill="0" applyBorder="0" applyAlignment="0" applyProtection="0"/>
    <xf numFmtId="14" fontId="8" fillId="0" borderId="0" applyFont="0" applyFill="0" applyBorder="0" applyAlignment="0" applyProtection="0"/>
    <xf numFmtId="182" fontId="22" fillId="0" borderId="0" applyFont="0" applyFill="0" applyBorder="0" applyAlignment="0" applyProtection="0"/>
    <xf numFmtId="180" fontId="22" fillId="0" borderId="4" applyNumberFormat="0" applyFont="0" applyFill="0" applyAlignment="0" applyProtection="0"/>
    <xf numFmtId="42" fontId="24" fillId="0" borderId="0" applyFill="0" applyBorder="0" applyAlignment="0" applyProtection="0"/>
    <xf numFmtId="168" fontId="25" fillId="22" borderId="0">
      <alignment horizontal="center" vertical="center"/>
    </xf>
    <xf numFmtId="173" fontId="26" fillId="0" borderId="0" applyFont="0" applyFill="0" applyBorder="0" applyAlignment="0" applyProtection="0"/>
    <xf numFmtId="0" fontId="27" fillId="0" borderId="0" applyNumberFormat="0" applyFill="0" applyBorder="0" applyAlignment="0" applyProtection="0"/>
    <xf numFmtId="0" fontId="28" fillId="0" borderId="0"/>
    <xf numFmtId="0" fontId="29" fillId="0" borderId="0" applyFill="0" applyBorder="0" applyProtection="0">
      <alignment horizontal="left"/>
    </xf>
    <xf numFmtId="0" fontId="30" fillId="0" borderId="0">
      <alignment horizontal="left"/>
    </xf>
    <xf numFmtId="0" fontId="31" fillId="4" borderId="0" applyNumberFormat="0" applyBorder="0" applyAlignment="0" applyProtection="0"/>
    <xf numFmtId="38" fontId="32" fillId="23" borderId="0" applyNumberFormat="0" applyBorder="0" applyAlignment="0" applyProtection="0"/>
    <xf numFmtId="183" fontId="22" fillId="0" borderId="0" applyFont="0" applyFill="0" applyBorder="0" applyAlignment="0" applyProtection="0">
      <alignment horizontal="right"/>
    </xf>
    <xf numFmtId="0" fontId="33" fillId="0" borderId="0" applyProtection="0">
      <alignment horizontal="right"/>
    </xf>
    <xf numFmtId="0" fontId="34" fillId="0" borderId="5" applyNumberFormat="0" applyAlignment="0" applyProtection="0">
      <alignment horizontal="left" vertical="center"/>
    </xf>
    <xf numFmtId="0" fontId="34" fillId="0" borderId="6">
      <alignment horizontal="left" vertical="center"/>
    </xf>
    <xf numFmtId="0" fontId="35" fillId="0" borderId="7" applyNumberFormat="0" applyFill="0" applyAlignment="0" applyProtection="0"/>
    <xf numFmtId="0" fontId="36" fillId="0" borderId="0" applyProtection="0">
      <alignment horizontal="left"/>
    </xf>
    <xf numFmtId="0" fontId="37" fillId="0" borderId="0" applyProtection="0">
      <alignment horizontal="left"/>
    </xf>
    <xf numFmtId="0" fontId="38" fillId="0" borderId="0" applyNumberFormat="0" applyFill="0" applyBorder="0" applyAlignment="0" applyProtection="0"/>
    <xf numFmtId="0" fontId="4" fillId="0" borderId="0" applyNumberFormat="0" applyFill="0" applyBorder="0" applyAlignment="0" applyProtection="0">
      <alignment vertical="top"/>
      <protection locked="0"/>
    </xf>
    <xf numFmtId="0" fontId="15" fillId="0" borderId="0" applyAlignment="0">
      <protection locked="0"/>
    </xf>
    <xf numFmtId="10" fontId="32" fillId="24" borderId="8" applyNumberFormat="0" applyBorder="0" applyAlignment="0" applyProtection="0"/>
    <xf numFmtId="0" fontId="39" fillId="0" borderId="0" applyNumberFormat="0" applyFill="0" applyBorder="0" applyAlignment="0">
      <protection locked="0"/>
    </xf>
    <xf numFmtId="174" fontId="5" fillId="0" borderId="0" applyFont="0" applyFill="0" applyBorder="0" applyAlignment="0" applyProtection="0"/>
    <xf numFmtId="0" fontId="40" fillId="0" borderId="9" applyNumberFormat="0" applyFill="0" applyAlignment="0" applyProtection="0"/>
    <xf numFmtId="194" fontId="5" fillId="0" borderId="0" applyFont="0" applyFill="0" applyBorder="0" applyAlignment="0" applyProtection="0"/>
    <xf numFmtId="196" fontId="5" fillId="0" borderId="0" applyFont="0" applyFill="0" applyBorder="0" applyAlignment="0" applyProtection="0"/>
    <xf numFmtId="198" fontId="5" fillId="0" borderId="0" applyFont="0" applyFill="0" applyBorder="0" applyAlignment="0" applyProtection="0"/>
    <xf numFmtId="200" fontId="5" fillId="0" borderId="0" applyFont="0" applyFill="0" applyBorder="0" applyAlignment="0" applyProtection="0"/>
    <xf numFmtId="193" fontId="5" fillId="0" borderId="0" applyFont="0" applyFill="0" applyBorder="0" applyAlignment="0" applyProtection="0"/>
    <xf numFmtId="195" fontId="5" fillId="0" borderId="0" applyFont="0" applyFill="0" applyBorder="0" applyAlignment="0" applyProtection="0"/>
    <xf numFmtId="197" fontId="5" fillId="0" borderId="0" applyFont="0" applyFill="0" applyBorder="0" applyAlignment="0" applyProtection="0"/>
    <xf numFmtId="199" fontId="5" fillId="0" borderId="0" applyFont="0" applyFill="0" applyBorder="0" applyAlignment="0" applyProtection="0"/>
    <xf numFmtId="181" fontId="22" fillId="0" borderId="0" applyFont="0" applyFill="0" applyBorder="0" applyAlignment="0" applyProtection="0">
      <alignment horizontal="right"/>
    </xf>
    <xf numFmtId="0" fontId="41" fillId="25" borderId="0" applyNumberFormat="0" applyBorder="0" applyAlignment="0" applyProtection="0"/>
    <xf numFmtId="170" fontId="5" fillId="0" borderId="0"/>
    <xf numFmtId="0" fontId="7" fillId="0" borderId="0"/>
    <xf numFmtId="0" fontId="7" fillId="0" borderId="0"/>
    <xf numFmtId="37" fontId="42" fillId="0" borderId="10">
      <alignment horizontal="left"/>
    </xf>
    <xf numFmtId="0" fontId="43" fillId="26" borderId="11" applyNumberFormat="0" applyFont="0" applyAlignment="0" applyProtection="0"/>
    <xf numFmtId="0" fontId="44" fillId="20" borderId="12" applyNumberFormat="0" applyAlignment="0" applyProtection="0"/>
    <xf numFmtId="40" fontId="45" fillId="22" borderId="0">
      <alignment horizontal="right"/>
    </xf>
    <xf numFmtId="0" fontId="46" fillId="22" borderId="0">
      <alignment horizontal="right"/>
    </xf>
    <xf numFmtId="0" fontId="47" fillId="22" borderId="13"/>
    <xf numFmtId="0" fontId="47" fillId="0" borderId="0" applyBorder="0">
      <alignment horizontal="centerContinuous"/>
    </xf>
    <xf numFmtId="0" fontId="48" fillId="0" borderId="0" applyBorder="0">
      <alignment horizontal="centerContinuous"/>
    </xf>
    <xf numFmtId="0" fontId="23" fillId="27" borderId="0" applyNumberFormat="0" applyFont="0" applyBorder="0" applyAlignment="0"/>
    <xf numFmtId="1" fontId="49" fillId="0" borderId="0" applyProtection="0">
      <alignment horizontal="right" vertical="center"/>
    </xf>
    <xf numFmtId="9" fontId="1" fillId="0" borderId="0" applyFont="0" applyFill="0" applyBorder="0" applyAlignment="0" applyProtection="0"/>
    <xf numFmtId="164" fontId="5" fillId="0" borderId="0" applyFont="0" applyFill="0" applyBorder="0" applyAlignment="0" applyProtection="0"/>
    <xf numFmtId="10" fontId="5" fillId="0" borderId="0" applyFont="0" applyFill="0" applyBorder="0" applyAlignment="0" applyProtection="0"/>
    <xf numFmtId="8" fontId="50" fillId="0" borderId="0"/>
    <xf numFmtId="0" fontId="6" fillId="0" borderId="0" applyNumberFormat="0" applyFont="0" applyFill="0" applyBorder="0" applyAlignment="0" applyProtection="0">
      <alignment horizontal="left"/>
    </xf>
    <xf numFmtId="15" fontId="6" fillId="0" borderId="0" applyFont="0" applyFill="0" applyBorder="0" applyAlignment="0" applyProtection="0"/>
    <xf numFmtId="4" fontId="6" fillId="0" borderId="0" applyFont="0" applyFill="0" applyBorder="0" applyAlignment="0" applyProtection="0"/>
    <xf numFmtId="0" fontId="51" fillId="0" borderId="14">
      <alignment horizontal="center"/>
    </xf>
    <xf numFmtId="3" fontId="6" fillId="0" borderId="0" applyFont="0" applyFill="0" applyBorder="0" applyAlignment="0" applyProtection="0"/>
    <xf numFmtId="0" fontId="6" fillId="28" borderId="0" applyNumberFormat="0" applyFont="0" applyBorder="0" applyAlignment="0" applyProtection="0"/>
    <xf numFmtId="0" fontId="52" fillId="0" borderId="15">
      <alignment horizontal="centerContinuous"/>
    </xf>
    <xf numFmtId="0" fontId="52" fillId="0" borderId="15">
      <protection locked="0"/>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176" fontId="52" fillId="0" borderId="0"/>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protection locked="0"/>
    </xf>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alignment horizontal="centerContinuous"/>
    </xf>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0" fontId="52" fillId="0" borderId="15">
      <protection locked="0"/>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0" fontId="52" fillId="0" borderId="15">
      <protection locked="0"/>
    </xf>
    <xf numFmtId="176" fontId="52" fillId="0" borderId="0"/>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176" fontId="52" fillId="0" borderId="0"/>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0" fontId="52" fillId="0" borderId="15">
      <protection locked="0"/>
    </xf>
    <xf numFmtId="176" fontId="52" fillId="0" borderId="0"/>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protection locked="0"/>
    </xf>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protection locked="0"/>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176" fontId="52" fillId="0" borderId="0"/>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protection locked="0"/>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0" fontId="52" fillId="0" borderId="15">
      <alignment horizontal="centerContinuous"/>
    </xf>
    <xf numFmtId="175" fontId="8" fillId="1" borderId="0" applyNumberFormat="0" applyFont="0" applyBorder="0" applyAlignment="0" applyProtection="0"/>
    <xf numFmtId="42" fontId="17" fillId="0" borderId="0" applyFill="0" applyBorder="0" applyAlignment="0" applyProtection="0"/>
    <xf numFmtId="0" fontId="53" fillId="0" borderId="0"/>
    <xf numFmtId="0" fontId="54" fillId="0" borderId="0" applyBorder="0" applyProtection="0">
      <alignment vertical="center"/>
    </xf>
    <xf numFmtId="180" fontId="54" fillId="0" borderId="1" applyBorder="0" applyProtection="0">
      <alignment horizontal="right" vertical="center"/>
    </xf>
    <xf numFmtId="0" fontId="55" fillId="29" borderId="0" applyBorder="0" applyProtection="0">
      <alignment horizontal="centerContinuous" vertical="center"/>
    </xf>
    <xf numFmtId="0" fontId="55" fillId="30" borderId="1" applyBorder="0" applyProtection="0">
      <alignment horizontal="centerContinuous" vertical="center"/>
    </xf>
    <xf numFmtId="0" fontId="56" fillId="0" borderId="0" applyFill="0" applyBorder="0" applyProtection="0">
      <alignment horizontal="left"/>
    </xf>
    <xf numFmtId="0" fontId="29" fillId="0" borderId="16" applyFill="0" applyBorder="0" applyProtection="0">
      <alignment horizontal="left" vertical="top"/>
    </xf>
    <xf numFmtId="0" fontId="57" fillId="0" borderId="0">
      <alignment horizontal="centerContinuous"/>
    </xf>
    <xf numFmtId="0" fontId="58" fillId="0" borderId="0"/>
    <xf numFmtId="0" fontId="15" fillId="0" borderId="0" applyNumberFormat="0" applyFill="0" applyBorder="0" applyAlignment="0" applyProtection="0"/>
    <xf numFmtId="0" fontId="23" fillId="0" borderId="0" applyNumberFormat="0" applyFill="0" applyBorder="0" applyAlignment="0" applyProtection="0"/>
    <xf numFmtId="40" fontId="59" fillId="0" borderId="0"/>
    <xf numFmtId="0" fontId="60" fillId="0" borderId="0" applyNumberFormat="0" applyFill="0" applyBorder="0" applyAlignment="0" applyProtection="0"/>
    <xf numFmtId="0" fontId="61" fillId="0" borderId="17" applyNumberFormat="0" applyFill="0" applyAlignment="0" applyProtection="0"/>
    <xf numFmtId="40" fontId="50" fillId="0" borderId="0"/>
    <xf numFmtId="187" fontId="62" fillId="0" borderId="0"/>
    <xf numFmtId="0" fontId="63" fillId="0" borderId="0" applyNumberFormat="0" applyFill="0" applyBorder="0" applyAlignment="0" applyProtection="0"/>
    <xf numFmtId="185" fontId="17" fillId="0" borderId="0" applyFont="0" applyFill="0" applyBorder="0" applyAlignment="0" applyProtection="0"/>
    <xf numFmtId="0" fontId="21" fillId="0" borderId="0" applyNumberFormat="0" applyFill="0" applyBorder="0" applyAlignment="0" applyProtection="0"/>
    <xf numFmtId="9" fontId="21" fillId="0" borderId="0" applyFont="0" applyFill="0" applyBorder="0" applyAlignment="0" applyProtection="0"/>
    <xf numFmtId="43" fontId="21" fillId="0" borderId="0" applyFon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alignment horizontal="left"/>
    </xf>
    <xf numFmtId="171" fontId="1" fillId="0" borderId="0">
      <alignment horizontal="left"/>
    </xf>
    <xf numFmtId="0" fontId="1" fillId="0" borderId="0" applyNumberFormat="0" applyFill="0" applyBorder="0" applyAlignment="0" applyProtection="0"/>
    <xf numFmtId="189" fontId="1" fillId="0" borderId="0" applyFont="0" applyFill="0" applyBorder="0" applyAlignment="0" applyProtection="0"/>
    <xf numFmtId="42" fontId="1" fillId="0" borderId="0">
      <alignment horizontal="right"/>
    </xf>
    <xf numFmtId="38" fontId="3" fillId="23" borderId="0" applyNumberFormat="0" applyBorder="0" applyAlignment="0" applyProtection="0"/>
    <xf numFmtId="10" fontId="3" fillId="24" borderId="8" applyNumberFormat="0" applyBorder="0" applyAlignment="0" applyProtection="0"/>
    <xf numFmtId="174" fontId="1" fillId="0" borderId="0" applyFont="0" applyFill="0" applyBorder="0" applyAlignment="0" applyProtection="0"/>
    <xf numFmtId="170" fontId="1" fillId="0" borderId="0"/>
    <xf numFmtId="0" fontId="21" fillId="26" borderId="11" applyNumberFormat="0" applyFont="0" applyAlignment="0" applyProtection="0"/>
    <xf numFmtId="164" fontId="1" fillId="0" borderId="0" applyFont="0" applyFill="0" applyBorder="0" applyAlignment="0" applyProtection="0"/>
    <xf numFmtId="10" fontId="1" fillId="0" borderId="0" applyFont="0" applyFill="0" applyBorder="0" applyAlignment="0" applyProtection="0"/>
  </cellStyleXfs>
  <cellXfs count="363">
    <xf numFmtId="0" fontId="0" fillId="0" borderId="0" xfId="0"/>
    <xf numFmtId="0" fontId="2" fillId="0" borderId="0" xfId="0" applyFont="1"/>
    <xf numFmtId="0" fontId="21" fillId="0" borderId="0" xfId="0" applyFont="1"/>
    <xf numFmtId="43" fontId="21" fillId="0" borderId="0" xfId="0" applyNumberFormat="1" applyFont="1"/>
    <xf numFmtId="0" fontId="64" fillId="0" borderId="0" xfId="0" applyFont="1" applyBorder="1"/>
    <xf numFmtId="0" fontId="21" fillId="0" borderId="0" xfId="0" applyFont="1" applyBorder="1"/>
    <xf numFmtId="0" fontId="65" fillId="0" borderId="0" xfId="0" applyFont="1" applyAlignment="1">
      <alignment horizontal="right"/>
    </xf>
    <xf numFmtId="41" fontId="21" fillId="0" borderId="0" xfId="0" applyNumberFormat="1" applyFont="1"/>
    <xf numFmtId="0" fontId="21" fillId="0" borderId="18" xfId="0" applyFont="1" applyBorder="1"/>
    <xf numFmtId="0" fontId="21" fillId="0" borderId="20" xfId="0" applyFont="1" applyBorder="1"/>
    <xf numFmtId="0" fontId="65" fillId="0" borderId="21" xfId="0" applyFont="1" applyBorder="1"/>
    <xf numFmtId="0" fontId="21" fillId="0" borderId="21" xfId="0" applyFont="1" applyBorder="1"/>
    <xf numFmtId="41" fontId="21" fillId="0" borderId="18" xfId="0" applyNumberFormat="1" applyFont="1" applyBorder="1"/>
    <xf numFmtId="0" fontId="65" fillId="0" borderId="19" xfId="0" applyFont="1" applyFill="1" applyBorder="1"/>
    <xf numFmtId="41" fontId="15" fillId="0" borderId="19" xfId="0" applyNumberFormat="1" applyFont="1" applyFill="1" applyBorder="1"/>
    <xf numFmtId="41" fontId="21" fillId="0" borderId="19" xfId="0" applyNumberFormat="1" applyFont="1" applyFill="1" applyBorder="1"/>
    <xf numFmtId="43" fontId="21" fillId="0" borderId="19" xfId="0" applyNumberFormat="1" applyFont="1" applyBorder="1"/>
    <xf numFmtId="41" fontId="21" fillId="0" borderId="20" xfId="0" applyNumberFormat="1" applyFont="1" applyBorder="1"/>
    <xf numFmtId="43" fontId="21" fillId="0" borderId="19" xfId="0" applyNumberFormat="1" applyFont="1" applyFill="1" applyBorder="1" applyAlignment="1">
      <alignment horizontal="center"/>
    </xf>
    <xf numFmtId="0" fontId="70" fillId="24" borderId="24" xfId="0" applyFont="1" applyFill="1" applyBorder="1" applyAlignment="1">
      <alignment horizontal="left" vertical="top" wrapText="1" readingOrder="1"/>
    </xf>
    <xf numFmtId="0" fontId="70" fillId="22" borderId="25" xfId="0" applyFont="1" applyFill="1" applyBorder="1" applyAlignment="1">
      <alignment horizontal="left" vertical="top" wrapText="1" readingOrder="1"/>
    </xf>
    <xf numFmtId="0" fontId="70" fillId="24" borderId="25" xfId="0" applyFont="1" applyFill="1" applyBorder="1" applyAlignment="1">
      <alignment horizontal="left" vertical="top" wrapText="1" readingOrder="1"/>
    </xf>
    <xf numFmtId="0" fontId="20" fillId="32" borderId="0" xfId="0" applyFont="1" applyFill="1" applyAlignment="1">
      <alignment vertical="center"/>
    </xf>
    <xf numFmtId="41" fontId="21" fillId="0" borderId="26" xfId="0" applyNumberFormat="1" applyFont="1" applyBorder="1"/>
    <xf numFmtId="0" fontId="68" fillId="31" borderId="8" xfId="0" applyFont="1" applyFill="1" applyBorder="1" applyAlignment="1">
      <alignment vertical="center"/>
    </xf>
    <xf numFmtId="41" fontId="21" fillId="0" borderId="18" xfId="0" applyNumberFormat="1" applyFont="1" applyBorder="1" applyAlignment="1">
      <alignment horizontal="center"/>
    </xf>
    <xf numFmtId="0" fontId="21" fillId="0" borderId="19" xfId="0" applyFont="1" applyBorder="1"/>
    <xf numFmtId="41" fontId="21" fillId="0" borderId="19" xfId="0" applyNumberFormat="1" applyFont="1" applyBorder="1"/>
    <xf numFmtId="41" fontId="21" fillId="0" borderId="0" xfId="0" applyNumberFormat="1" applyFont="1" applyFill="1" applyBorder="1"/>
    <xf numFmtId="0" fontId="21" fillId="0" borderId="0" xfId="0" applyFont="1" applyFill="1"/>
    <xf numFmtId="41" fontId="21" fillId="0" borderId="27" xfId="0" applyNumberFormat="1" applyFont="1" applyBorder="1"/>
    <xf numFmtId="41" fontId="21" fillId="0" borderId="22" xfId="0" applyNumberFormat="1" applyFont="1" applyFill="1" applyBorder="1"/>
    <xf numFmtId="0" fontId="21" fillId="0" borderId="0" xfId="0" applyFont="1" applyFill="1" applyBorder="1"/>
    <xf numFmtId="41" fontId="21" fillId="0" borderId="26" xfId="0" applyNumberFormat="1" applyFont="1" applyFill="1" applyBorder="1"/>
    <xf numFmtId="164" fontId="21" fillId="0" borderId="0" xfId="0" applyNumberFormat="1" applyFont="1" applyBorder="1"/>
    <xf numFmtId="0" fontId="21" fillId="0" borderId="19" xfId="0" applyFont="1" applyFill="1" applyBorder="1"/>
    <xf numFmtId="0" fontId="21" fillId="0" borderId="20" xfId="0" applyFont="1" applyFill="1" applyBorder="1"/>
    <xf numFmtId="165" fontId="21" fillId="0" borderId="0" xfId="0" applyNumberFormat="1" applyFont="1"/>
    <xf numFmtId="165" fontId="21" fillId="22" borderId="0" xfId="0" applyNumberFormat="1" applyFont="1" applyFill="1"/>
    <xf numFmtId="0" fontId="20" fillId="22" borderId="0" xfId="0" applyFont="1" applyFill="1" applyAlignment="1">
      <alignment vertical="center"/>
    </xf>
    <xf numFmtId="0" fontId="21" fillId="0" borderId="0" xfId="0" applyFont="1" applyAlignment="1">
      <alignment horizontal="center" vertical="center" wrapText="1"/>
    </xf>
    <xf numFmtId="165" fontId="21" fillId="0" borderId="0" xfId="0" applyNumberFormat="1" applyFont="1" applyAlignment="1">
      <alignment horizontal="center" vertical="center" wrapText="1"/>
    </xf>
    <xf numFmtId="41" fontId="21" fillId="0" borderId="0" xfId="0" applyNumberFormat="1" applyFont="1" applyBorder="1" applyAlignment="1">
      <alignment horizontal="center"/>
    </xf>
    <xf numFmtId="41" fontId="21" fillId="0" borderId="31" xfId="0" applyNumberFormat="1" applyFont="1" applyBorder="1"/>
    <xf numFmtId="41" fontId="21" fillId="0" borderId="0" xfId="0" applyNumberFormat="1" applyFont="1" applyBorder="1"/>
    <xf numFmtId="41" fontId="21" fillId="0" borderId="33" xfId="0" applyNumberFormat="1" applyFont="1" applyBorder="1"/>
    <xf numFmtId="166" fontId="21" fillId="0" borderId="19" xfId="0" applyNumberFormat="1" applyFont="1" applyBorder="1"/>
    <xf numFmtId="166" fontId="21" fillId="0" borderId="0" xfId="0" applyNumberFormat="1" applyFont="1"/>
    <xf numFmtId="41" fontId="21" fillId="0" borderId="30" xfId="0" applyNumberFormat="1" applyFont="1" applyBorder="1"/>
    <xf numFmtId="41" fontId="21" fillId="0" borderId="21" xfId="0" applyNumberFormat="1" applyFont="1" applyBorder="1"/>
    <xf numFmtId="41" fontId="21" fillId="0" borderId="0" xfId="0" applyNumberFormat="1" applyFont="1" applyAlignment="1">
      <alignment horizontal="center" vertical="center"/>
    </xf>
    <xf numFmtId="41" fontId="21" fillId="0" borderId="0" xfId="0" applyNumberFormat="1" applyFont="1" applyBorder="1" applyAlignment="1">
      <alignment horizontal="center" vertical="center"/>
    </xf>
    <xf numFmtId="41" fontId="21" fillId="0" borderId="0" xfId="0" applyNumberFormat="1" applyFont="1" applyAlignment="1">
      <alignment vertical="center"/>
    </xf>
    <xf numFmtId="41" fontId="21" fillId="0" borderId="34" xfId="0" applyNumberFormat="1" applyFont="1" applyBorder="1"/>
    <xf numFmtId="41" fontId="21" fillId="0" borderId="35" xfId="0" applyNumberFormat="1" applyFont="1" applyBorder="1"/>
    <xf numFmtId="41" fontId="21" fillId="0" borderId="36" xfId="0" applyNumberFormat="1" applyFont="1" applyBorder="1"/>
    <xf numFmtId="167" fontId="21" fillId="0" borderId="0" xfId="173" applyNumberFormat="1" applyFont="1"/>
    <xf numFmtId="167" fontId="68" fillId="31" borderId="8" xfId="173" applyNumberFormat="1" applyFont="1" applyFill="1" applyBorder="1" applyAlignment="1">
      <alignment vertical="center"/>
    </xf>
    <xf numFmtId="41" fontId="21" fillId="0" borderId="0" xfId="0" applyNumberFormat="1" applyFont="1" applyFill="1"/>
    <xf numFmtId="164" fontId="21" fillId="0" borderId="0" xfId="0" applyNumberFormat="1" applyFont="1" applyFill="1" applyBorder="1"/>
    <xf numFmtId="164" fontId="21" fillId="0" borderId="8" xfId="0" applyNumberFormat="1" applyFont="1" applyBorder="1"/>
    <xf numFmtId="41" fontId="68" fillId="0" borderId="0" xfId="0" applyNumberFormat="1" applyFont="1" applyAlignment="1">
      <alignment horizontal="right"/>
    </xf>
    <xf numFmtId="41" fontId="21" fillId="0" borderId="32" xfId="0" applyNumberFormat="1" applyFont="1" applyFill="1" applyBorder="1"/>
    <xf numFmtId="41" fontId="21" fillId="0" borderId="37" xfId="0" applyNumberFormat="1" applyFont="1" applyBorder="1"/>
    <xf numFmtId="9" fontId="21" fillId="0" borderId="19" xfId="231" applyFont="1" applyFill="1" applyBorder="1"/>
    <xf numFmtId="41" fontId="21" fillId="0" borderId="38" xfId="0" applyNumberFormat="1" applyFont="1" applyBorder="1"/>
    <xf numFmtId="41" fontId="21" fillId="0" borderId="20" xfId="0" applyNumberFormat="1" applyFont="1" applyFill="1" applyBorder="1"/>
    <xf numFmtId="0" fontId="64" fillId="0" borderId="0" xfId="0" applyFont="1" applyFill="1"/>
    <xf numFmtId="0" fontId="21" fillId="0" borderId="21" xfId="0" applyFont="1" applyFill="1" applyBorder="1"/>
    <xf numFmtId="0" fontId="68" fillId="0" borderId="0" xfId="0" applyFont="1" applyFill="1"/>
    <xf numFmtId="0" fontId="68" fillId="0" borderId="20" xfId="0" applyFont="1" applyFill="1" applyBorder="1"/>
    <xf numFmtId="41" fontId="68" fillId="0" borderId="20" xfId="0" applyNumberFormat="1" applyFont="1" applyFill="1" applyBorder="1"/>
    <xf numFmtId="41" fontId="21" fillId="0" borderId="21" xfId="0" applyNumberFormat="1" applyFont="1" applyFill="1" applyBorder="1"/>
    <xf numFmtId="41" fontId="67" fillId="0" borderId="0" xfId="0" applyNumberFormat="1" applyFont="1"/>
    <xf numFmtId="41" fontId="21" fillId="0" borderId="0" xfId="0" applyNumberFormat="1" applyFont="1" applyBorder="1" applyAlignment="1">
      <alignment vertical="center"/>
    </xf>
    <xf numFmtId="41" fontId="21" fillId="33" borderId="39" xfId="0" applyNumberFormat="1" applyFont="1" applyFill="1" applyBorder="1" applyAlignment="1">
      <alignment horizontal="center" vertical="center"/>
    </xf>
    <xf numFmtId="9" fontId="21" fillId="0" borderId="18" xfId="0" applyNumberFormat="1" applyFont="1" applyBorder="1"/>
    <xf numFmtId="9" fontId="21" fillId="0" borderId="0" xfId="0" applyNumberFormat="1" applyFont="1" applyBorder="1"/>
    <xf numFmtId="164" fontId="21" fillId="0" borderId="26" xfId="0" applyNumberFormat="1" applyFont="1" applyBorder="1"/>
    <xf numFmtId="41" fontId="21" fillId="0" borderId="8" xfId="0" applyNumberFormat="1" applyFont="1" applyBorder="1"/>
    <xf numFmtId="164" fontId="21" fillId="0" borderId="19" xfId="0" applyNumberFormat="1" applyFont="1" applyBorder="1"/>
    <xf numFmtId="41" fontId="21" fillId="0" borderId="19" xfId="0" quotePrefix="1" applyNumberFormat="1" applyFont="1" applyBorder="1"/>
    <xf numFmtId="41" fontId="64" fillId="0" borderId="0" xfId="0" applyNumberFormat="1" applyFont="1" applyFill="1"/>
    <xf numFmtId="41" fontId="21" fillId="0" borderId="18" xfId="0" applyNumberFormat="1" applyFont="1" applyFill="1" applyBorder="1"/>
    <xf numFmtId="41" fontId="68" fillId="33" borderId="8" xfId="0" applyNumberFormat="1" applyFont="1" applyFill="1" applyBorder="1" applyAlignment="1">
      <alignment vertical="center"/>
    </xf>
    <xf numFmtId="0" fontId="68" fillId="0" borderId="19" xfId="0" applyFont="1" applyFill="1" applyBorder="1" applyAlignment="1">
      <alignment wrapText="1"/>
    </xf>
    <xf numFmtId="0" fontId="21" fillId="0" borderId="19" xfId="0" applyFont="1" applyFill="1" applyBorder="1" applyAlignment="1">
      <alignment wrapText="1"/>
    </xf>
    <xf numFmtId="0" fontId="21" fillId="0" borderId="26" xfId="0" applyFont="1" applyFill="1" applyBorder="1" applyAlignment="1">
      <alignment wrapText="1"/>
    </xf>
    <xf numFmtId="0" fontId="68" fillId="0" borderId="19" xfId="0" applyFont="1" applyFill="1" applyBorder="1"/>
    <xf numFmtId="0" fontId="21" fillId="0" borderId="19" xfId="0" applyFont="1" applyFill="1" applyBorder="1" applyAlignment="1"/>
    <xf numFmtId="0" fontId="21" fillId="0" borderId="26" xfId="0" applyFont="1" applyFill="1" applyBorder="1" applyAlignment="1"/>
    <xf numFmtId="0" fontId="21" fillId="0" borderId="21" xfId="0" applyFont="1" applyFill="1" applyBorder="1" applyAlignment="1"/>
    <xf numFmtId="0" fontId="21" fillId="0" borderId="26" xfId="0" applyFont="1" applyFill="1" applyBorder="1"/>
    <xf numFmtId="0" fontId="68" fillId="33" borderId="8" xfId="0" applyFont="1" applyFill="1" applyBorder="1" applyAlignment="1">
      <alignment vertical="center"/>
    </xf>
    <xf numFmtId="41" fontId="21" fillId="0" borderId="0" xfId="0" applyNumberFormat="1" applyFont="1" applyFill="1" applyAlignment="1">
      <alignment vertical="center"/>
    </xf>
    <xf numFmtId="0" fontId="21" fillId="0" borderId="18" xfId="0" applyFont="1" applyFill="1" applyBorder="1"/>
    <xf numFmtId="0" fontId="21" fillId="0" borderId="19" xfId="0" applyFont="1" applyFill="1" applyBorder="1" applyAlignment="1">
      <alignment horizontal="left" indent="2"/>
    </xf>
    <xf numFmtId="0" fontId="68" fillId="34" borderId="8" xfId="0" applyFont="1" applyFill="1" applyBorder="1" applyAlignment="1">
      <alignment vertical="center"/>
    </xf>
    <xf numFmtId="0" fontId="68" fillId="34" borderId="8" xfId="0" applyFont="1" applyFill="1" applyBorder="1" applyAlignment="1">
      <alignment horizontal="center" vertical="center"/>
    </xf>
    <xf numFmtId="0" fontId="68" fillId="34" borderId="8" xfId="0" applyFont="1" applyFill="1" applyBorder="1" applyAlignment="1">
      <alignment horizontal="center" vertical="center" wrapText="1"/>
    </xf>
    <xf numFmtId="0" fontId="68" fillId="34" borderId="28" xfId="0" applyFont="1" applyFill="1" applyBorder="1" applyAlignment="1">
      <alignment vertical="center"/>
    </xf>
    <xf numFmtId="0" fontId="68" fillId="34" borderId="8" xfId="0" applyFont="1" applyFill="1" applyBorder="1" applyAlignment="1">
      <alignment vertical="center" wrapText="1"/>
    </xf>
    <xf numFmtId="0" fontId="4" fillId="24" borderId="25" xfId="202" applyFill="1" applyBorder="1" applyAlignment="1" applyProtection="1">
      <alignment horizontal="center" vertical="top" wrapText="1" readingOrder="1"/>
    </xf>
    <xf numFmtId="0" fontId="4" fillId="22" borderId="25" xfId="202" applyFill="1" applyBorder="1" applyAlignment="1" applyProtection="1">
      <alignment horizontal="center" vertical="top" wrapText="1" readingOrder="1"/>
    </xf>
    <xf numFmtId="0" fontId="4" fillId="35" borderId="8" xfId="202" applyFill="1" applyBorder="1" applyAlignment="1" applyProtection="1">
      <alignment horizontal="center" vertical="center"/>
    </xf>
    <xf numFmtId="167" fontId="21" fillId="0" borderId="19" xfId="173" applyNumberFormat="1" applyFont="1" applyFill="1" applyBorder="1" applyAlignment="1">
      <alignment horizontal="center"/>
    </xf>
    <xf numFmtId="164" fontId="21" fillId="36" borderId="19" xfId="0" applyNumberFormat="1" applyFont="1" applyFill="1" applyBorder="1"/>
    <xf numFmtId="164" fontId="21" fillId="36" borderId="0" xfId="0" applyNumberFormat="1" applyFont="1" applyFill="1" applyBorder="1"/>
    <xf numFmtId="9" fontId="21" fillId="36" borderId="0" xfId="0" applyNumberFormat="1" applyFont="1" applyFill="1" applyBorder="1"/>
    <xf numFmtId="167" fontId="21" fillId="36" borderId="19" xfId="173" applyNumberFormat="1" applyFont="1" applyFill="1" applyBorder="1"/>
    <xf numFmtId="41" fontId="2" fillId="0" borderId="0" xfId="0" applyNumberFormat="1" applyFont="1"/>
    <xf numFmtId="0" fontId="21" fillId="0" borderId="0" xfId="0" applyFont="1" applyBorder="1" applyAlignment="1">
      <alignment horizontal="center" vertical="center"/>
    </xf>
    <xf numFmtId="201" fontId="21" fillId="0" borderId="0" xfId="0" applyNumberFormat="1" applyFont="1" applyFill="1" applyBorder="1"/>
    <xf numFmtId="201" fontId="21" fillId="0" borderId="0" xfId="0" applyNumberFormat="1" applyFont="1" applyFill="1"/>
    <xf numFmtId="41" fontId="21" fillId="0" borderId="19" xfId="0" applyNumberFormat="1" applyFont="1" applyBorder="1" applyAlignment="1">
      <alignment wrapText="1"/>
    </xf>
    <xf numFmtId="202" fontId="21" fillId="0" borderId="19" xfId="0" applyNumberFormat="1" applyFont="1" applyFill="1" applyBorder="1"/>
    <xf numFmtId="202" fontId="68" fillId="0" borderId="0" xfId="0" applyNumberFormat="1" applyFont="1" applyFill="1"/>
    <xf numFmtId="41" fontId="21" fillId="0" borderId="16" xfId="0" applyNumberFormat="1" applyFont="1" applyBorder="1"/>
    <xf numFmtId="164" fontId="21" fillId="0" borderId="13" xfId="0" applyNumberFormat="1" applyFont="1" applyBorder="1"/>
    <xf numFmtId="41" fontId="21" fillId="0" borderId="42" xfId="0" applyNumberFormat="1" applyFont="1" applyBorder="1"/>
    <xf numFmtId="164" fontId="21" fillId="0" borderId="43" xfId="0" applyNumberFormat="1" applyFont="1" applyBorder="1"/>
    <xf numFmtId="41" fontId="68" fillId="0" borderId="0" xfId="0" applyNumberFormat="1" applyFont="1" applyBorder="1"/>
    <xf numFmtId="43" fontId="21" fillId="0" borderId="19" xfId="0" applyNumberFormat="1" applyFont="1" applyFill="1" applyBorder="1"/>
    <xf numFmtId="167" fontId="21" fillId="0" borderId="19" xfId="0" applyNumberFormat="1" applyFont="1" applyFill="1" applyBorder="1"/>
    <xf numFmtId="41" fontId="21" fillId="0" borderId="0" xfId="849" applyNumberFormat="1"/>
    <xf numFmtId="41" fontId="21" fillId="0" borderId="44" xfId="849" applyNumberFormat="1" applyBorder="1"/>
    <xf numFmtId="41" fontId="21" fillId="0" borderId="45" xfId="849" applyNumberFormat="1" applyBorder="1"/>
    <xf numFmtId="41" fontId="21" fillId="0" borderId="47" xfId="849" applyNumberFormat="1" applyBorder="1"/>
    <xf numFmtId="41" fontId="64" fillId="0" borderId="0" xfId="849" applyNumberFormat="1" applyFont="1"/>
    <xf numFmtId="41" fontId="0" fillId="0" borderId="0" xfId="0" applyNumberFormat="1"/>
    <xf numFmtId="41" fontId="68" fillId="0" borderId="0" xfId="849" applyNumberFormat="1" applyFont="1" applyAlignment="1">
      <alignment horizontal="right"/>
    </xf>
    <xf numFmtId="41" fontId="21" fillId="0" borderId="46" xfId="849" applyNumberFormat="1" applyBorder="1"/>
    <xf numFmtId="41" fontId="21" fillId="0" borderId="48" xfId="849" applyNumberFormat="1" applyBorder="1"/>
    <xf numFmtId="41" fontId="21" fillId="0" borderId="28" xfId="0" applyNumberFormat="1" applyFont="1" applyBorder="1"/>
    <xf numFmtId="164" fontId="21" fillId="0" borderId="41" xfId="0" applyNumberFormat="1" applyFont="1" applyBorder="1"/>
    <xf numFmtId="41" fontId="21" fillId="0" borderId="0" xfId="0" applyNumberFormat="1" applyFont="1" applyFill="1" applyAlignment="1">
      <alignment horizontal="center" wrapText="1"/>
    </xf>
    <xf numFmtId="41" fontId="21" fillId="0" borderId="8" xfId="0" applyNumberFormat="1" applyFont="1" applyFill="1" applyBorder="1"/>
    <xf numFmtId="0" fontId="68" fillId="0" borderId="8" xfId="0" applyFont="1" applyFill="1" applyBorder="1"/>
    <xf numFmtId="167" fontId="21" fillId="0" borderId="22" xfId="173" applyNumberFormat="1" applyFont="1" applyBorder="1"/>
    <xf numFmtId="167" fontId="21" fillId="0" borderId="8" xfId="173" applyNumberFormat="1" applyFont="1" applyBorder="1"/>
    <xf numFmtId="167" fontId="21" fillId="0" borderId="50" xfId="173" applyNumberFormat="1" applyFont="1" applyBorder="1"/>
    <xf numFmtId="167" fontId="21" fillId="0" borderId="51" xfId="173" applyNumberFormat="1" applyFont="1" applyBorder="1"/>
    <xf numFmtId="41" fontId="21" fillId="0" borderId="52" xfId="0" applyNumberFormat="1" applyFont="1" applyBorder="1"/>
    <xf numFmtId="164" fontId="21" fillId="0" borderId="6" xfId="0" applyNumberFormat="1" applyFont="1" applyBorder="1"/>
    <xf numFmtId="164" fontId="21" fillId="36" borderId="22" xfId="0" applyNumberFormat="1" applyFont="1" applyFill="1" applyBorder="1"/>
    <xf numFmtId="41" fontId="21" fillId="0" borderId="22" xfId="0" applyNumberFormat="1" applyFont="1" applyBorder="1"/>
    <xf numFmtId="167" fontId="21" fillId="0" borderId="20" xfId="173" applyNumberFormat="1" applyFont="1" applyFill="1" applyBorder="1" applyAlignment="1">
      <alignment horizontal="center"/>
    </xf>
    <xf numFmtId="41" fontId="21" fillId="0" borderId="37" xfId="0" applyNumberFormat="1" applyFont="1" applyFill="1" applyBorder="1"/>
    <xf numFmtId="9" fontId="21" fillId="0" borderId="37" xfId="231" applyFont="1" applyFill="1" applyBorder="1"/>
    <xf numFmtId="0" fontId="21" fillId="0" borderId="19" xfId="0" applyFont="1" applyBorder="1" applyAlignment="1">
      <alignment wrapText="1"/>
    </xf>
    <xf numFmtId="41" fontId="21" fillId="36" borderId="0" xfId="0" applyNumberFormat="1" applyFont="1" applyFill="1"/>
    <xf numFmtId="164" fontId="21" fillId="0" borderId="19" xfId="849" applyNumberFormat="1" applyFill="1" applyBorder="1"/>
    <xf numFmtId="166" fontId="21" fillId="0" borderId="26" xfId="0" applyNumberFormat="1" applyFont="1" applyBorder="1"/>
    <xf numFmtId="169" fontId="21" fillId="0" borderId="19" xfId="0" applyNumberFormat="1" applyFont="1" applyBorder="1"/>
    <xf numFmtId="169" fontId="21" fillId="0" borderId="0" xfId="0" applyNumberFormat="1" applyFont="1"/>
    <xf numFmtId="169" fontId="21" fillId="0" borderId="26" xfId="0" applyNumberFormat="1" applyFont="1" applyBorder="1"/>
    <xf numFmtId="0" fontId="4" fillId="0" borderId="0" xfId="202" applyFill="1" applyBorder="1" applyAlignment="1" applyProtection="1">
      <alignment horizontal="center" vertical="center"/>
    </xf>
    <xf numFmtId="0" fontId="67" fillId="0" borderId="19" xfId="0" applyFont="1" applyFill="1" applyBorder="1"/>
    <xf numFmtId="167" fontId="21" fillId="0" borderId="19" xfId="0" applyNumberFormat="1" applyFont="1" applyFill="1" applyBorder="1" applyAlignment="1">
      <alignment horizontal="center"/>
    </xf>
    <xf numFmtId="43" fontId="21" fillId="0" borderId="0" xfId="173" applyFont="1" applyFill="1"/>
    <xf numFmtId="0" fontId="69" fillId="0" borderId="0" xfId="0" quotePrefix="1" applyFont="1" applyFill="1" applyBorder="1" applyAlignment="1">
      <alignment horizontal="left" vertical="top"/>
    </xf>
    <xf numFmtId="0" fontId="21" fillId="0" borderId="0" xfId="0" applyFont="1" applyFill="1" applyAlignment="1"/>
    <xf numFmtId="43" fontId="21" fillId="0" borderId="0" xfId="173" applyFont="1" applyFill="1" applyAlignment="1"/>
    <xf numFmtId="0" fontId="65" fillId="0" borderId="0" xfId="0" quotePrefix="1" applyFont="1" applyFill="1" applyBorder="1" applyAlignment="1">
      <alignment horizontal="left" vertical="top"/>
    </xf>
    <xf numFmtId="0" fontId="65" fillId="0" borderId="0" xfId="0" applyFont="1" applyFill="1"/>
    <xf numFmtId="167" fontId="15" fillId="0" borderId="19" xfId="0" applyNumberFormat="1" applyFont="1" applyFill="1" applyBorder="1"/>
    <xf numFmtId="204" fontId="21" fillId="36" borderId="19" xfId="173" applyNumberFormat="1" applyFont="1" applyFill="1" applyBorder="1"/>
    <xf numFmtId="0" fontId="65" fillId="0" borderId="0" xfId="0" applyFont="1" applyAlignment="1">
      <alignment horizontal="left" vertical="top"/>
    </xf>
    <xf numFmtId="0" fontId="21" fillId="0" borderId="53" xfId="0" applyFont="1" applyBorder="1" applyAlignment="1">
      <alignment horizontal="center" vertical="center"/>
    </xf>
    <xf numFmtId="167" fontId="21" fillId="36" borderId="20" xfId="173" applyNumberFormat="1" applyFont="1" applyFill="1" applyBorder="1"/>
    <xf numFmtId="164" fontId="21" fillId="0" borderId="1" xfId="0" applyNumberFormat="1" applyFont="1" applyBorder="1"/>
    <xf numFmtId="205" fontId="21" fillId="0" borderId="0" xfId="0" applyNumberFormat="1" applyFont="1" applyBorder="1"/>
    <xf numFmtId="0" fontId="71" fillId="31" borderId="23" xfId="0" applyFont="1" applyFill="1" applyBorder="1" applyAlignment="1">
      <alignment horizontal="left" vertical="top" wrapText="1" readingOrder="1"/>
    </xf>
    <xf numFmtId="0" fontId="71" fillId="31" borderId="23" xfId="0" applyFont="1" applyFill="1" applyBorder="1" applyAlignment="1">
      <alignment horizontal="center" vertical="center" wrapText="1" readingOrder="1"/>
    </xf>
    <xf numFmtId="10" fontId="21" fillId="0" borderId="41" xfId="0" applyNumberFormat="1" applyFont="1" applyBorder="1"/>
    <xf numFmtId="167" fontId="21" fillId="0" borderId="19" xfId="173" applyNumberFormat="1" applyFont="1" applyFill="1" applyBorder="1"/>
    <xf numFmtId="10" fontId="21" fillId="0" borderId="6" xfId="0" applyNumberFormat="1" applyFont="1" applyBorder="1"/>
    <xf numFmtId="0" fontId="21" fillId="0" borderId="0" xfId="0" applyFont="1" applyProtection="1">
      <protection locked="0"/>
    </xf>
    <xf numFmtId="0" fontId="20" fillId="32" borderId="0" xfId="0" applyFont="1" applyFill="1" applyAlignment="1" applyProtection="1">
      <alignment vertical="center"/>
      <protection locked="0"/>
    </xf>
    <xf numFmtId="0" fontId="68" fillId="34" borderId="8" xfId="0" applyFont="1" applyFill="1" applyBorder="1" applyAlignment="1" applyProtection="1">
      <alignment horizontal="center" vertical="center"/>
      <protection locked="0"/>
    </xf>
    <xf numFmtId="41" fontId="21" fillId="0" borderId="18" xfId="0" applyNumberFormat="1" applyFont="1" applyBorder="1" applyProtection="1">
      <protection locked="0"/>
    </xf>
    <xf numFmtId="41" fontId="68" fillId="31" borderId="8" xfId="0" applyNumberFormat="1" applyFont="1" applyFill="1" applyBorder="1" applyAlignment="1" applyProtection="1">
      <alignment vertical="center"/>
      <protection locked="0"/>
    </xf>
    <xf numFmtId="41" fontId="21" fillId="0" borderId="18" xfId="0" applyNumberFormat="1" applyFont="1" applyBorder="1" applyAlignment="1" applyProtection="1">
      <alignment horizontal="center"/>
      <protection locked="0"/>
    </xf>
    <xf numFmtId="41" fontId="68" fillId="0" borderId="19" xfId="0" applyNumberFormat="1" applyFont="1" applyBorder="1" applyProtection="1">
      <protection locked="0"/>
    </xf>
    <xf numFmtId="41" fontId="21" fillId="0" borderId="0" xfId="0" applyNumberFormat="1" applyFont="1" applyProtection="1">
      <protection locked="0"/>
    </xf>
    <xf numFmtId="41" fontId="21" fillId="0" borderId="19" xfId="0" applyNumberFormat="1" applyFont="1" applyBorder="1" applyProtection="1">
      <protection locked="0"/>
    </xf>
    <xf numFmtId="41" fontId="21" fillId="0" borderId="26" xfId="0" applyNumberFormat="1" applyFont="1" applyBorder="1" applyProtection="1">
      <protection locked="0"/>
    </xf>
    <xf numFmtId="41" fontId="68" fillId="0" borderId="18" xfId="0" applyNumberFormat="1" applyFont="1" applyBorder="1" applyProtection="1">
      <protection locked="0"/>
    </xf>
    <xf numFmtId="203" fontId="68" fillId="0" borderId="0" xfId="0" applyNumberFormat="1" applyFont="1" applyFill="1" applyBorder="1" applyProtection="1">
      <protection locked="0"/>
    </xf>
    <xf numFmtId="0" fontId="21" fillId="0" borderId="0" xfId="0" applyFont="1" applyFill="1" applyProtection="1">
      <protection locked="0"/>
    </xf>
    <xf numFmtId="0" fontId="21" fillId="0" borderId="0" xfId="0" applyFont="1" applyFill="1" applyBorder="1" applyProtection="1">
      <protection locked="0"/>
    </xf>
    <xf numFmtId="164" fontId="21" fillId="0" borderId="8" xfId="0" applyNumberFormat="1" applyFont="1" applyBorder="1" applyProtection="1">
      <protection locked="0"/>
    </xf>
    <xf numFmtId="41" fontId="21" fillId="0" borderId="0" xfId="0" applyNumberFormat="1" applyFont="1" applyFill="1" applyProtection="1">
      <protection locked="0"/>
    </xf>
    <xf numFmtId="0" fontId="68" fillId="34" borderId="8" xfId="0" applyFont="1" applyFill="1" applyBorder="1" applyAlignment="1" applyProtection="1">
      <alignment horizontal="center" vertical="center" wrapText="1"/>
      <protection locked="0"/>
    </xf>
    <xf numFmtId="41" fontId="21" fillId="0" borderId="18" xfId="0" applyNumberFormat="1" applyFont="1" applyFill="1" applyBorder="1" applyProtection="1">
      <protection locked="0"/>
    </xf>
    <xf numFmtId="41" fontId="21" fillId="0" borderId="19" xfId="0" applyNumberFormat="1" applyFont="1" applyFill="1" applyBorder="1" applyProtection="1">
      <protection locked="0"/>
    </xf>
    <xf numFmtId="41" fontId="21" fillId="0" borderId="26" xfId="0" applyNumberFormat="1" applyFont="1" applyFill="1" applyBorder="1" applyProtection="1">
      <protection locked="0"/>
    </xf>
    <xf numFmtId="41" fontId="21" fillId="0" borderId="21" xfId="0" applyNumberFormat="1" applyFont="1" applyFill="1" applyBorder="1" applyProtection="1">
      <protection locked="0"/>
    </xf>
    <xf numFmtId="41" fontId="21" fillId="0" borderId="20" xfId="0" applyNumberFormat="1" applyFont="1" applyFill="1" applyBorder="1" applyProtection="1">
      <protection locked="0"/>
    </xf>
    <xf numFmtId="41" fontId="68" fillId="33" borderId="8" xfId="0" applyNumberFormat="1" applyFont="1" applyFill="1" applyBorder="1" applyAlignment="1" applyProtection="1">
      <alignment vertical="center"/>
      <protection locked="0"/>
    </xf>
    <xf numFmtId="41" fontId="21" fillId="0" borderId="8" xfId="0" applyNumberFormat="1" applyFont="1" applyFill="1" applyBorder="1" applyProtection="1">
      <protection locked="0"/>
    </xf>
    <xf numFmtId="41" fontId="21" fillId="0" borderId="22" xfId="0" applyNumberFormat="1" applyFont="1" applyFill="1" applyBorder="1" applyProtection="1">
      <protection locked="0"/>
    </xf>
    <xf numFmtId="43" fontId="21" fillId="0" borderId="19" xfId="0" applyNumberFormat="1" applyFont="1" applyFill="1" applyBorder="1" applyAlignment="1" applyProtection="1">
      <alignment horizontal="center"/>
      <protection locked="0"/>
    </xf>
    <xf numFmtId="0" fontId="21" fillId="0" borderId="20" xfId="0" applyFont="1" applyBorder="1" applyProtection="1">
      <protection locked="0"/>
    </xf>
    <xf numFmtId="0" fontId="21" fillId="0" borderId="18" xfId="0" applyFont="1" applyBorder="1" applyProtection="1">
      <protection locked="0"/>
    </xf>
    <xf numFmtId="0" fontId="21" fillId="0" borderId="21" xfId="0" applyFont="1" applyBorder="1" applyProtection="1">
      <protection locked="0"/>
    </xf>
    <xf numFmtId="167" fontId="21" fillId="0" borderId="19" xfId="0" applyNumberFormat="1" applyFont="1" applyFill="1" applyBorder="1" applyAlignment="1" applyProtection="1">
      <alignment horizontal="center"/>
      <protection locked="0"/>
    </xf>
    <xf numFmtId="167" fontId="21" fillId="0" borderId="19" xfId="173" applyNumberFormat="1" applyFont="1" applyFill="1" applyBorder="1" applyAlignment="1" applyProtection="1">
      <alignment horizontal="center"/>
      <protection locked="0"/>
    </xf>
    <xf numFmtId="167" fontId="15" fillId="0" borderId="19" xfId="0" applyNumberFormat="1" applyFont="1" applyFill="1" applyBorder="1" applyProtection="1">
      <protection locked="0"/>
    </xf>
    <xf numFmtId="167" fontId="21" fillId="0" borderId="20" xfId="173" applyNumberFormat="1" applyFont="1" applyFill="1" applyBorder="1" applyAlignment="1" applyProtection="1">
      <alignment horizontal="center"/>
      <protection locked="0"/>
    </xf>
    <xf numFmtId="167" fontId="21" fillId="0" borderId="19" xfId="0" applyNumberFormat="1" applyFont="1" applyFill="1" applyBorder="1" applyProtection="1">
      <protection locked="0"/>
    </xf>
    <xf numFmtId="169" fontId="21" fillId="0" borderId="19" xfId="0" applyNumberFormat="1" applyFont="1" applyBorder="1" applyProtection="1">
      <protection locked="0"/>
    </xf>
    <xf numFmtId="169" fontId="21" fillId="0" borderId="26" xfId="0" applyNumberFormat="1" applyFont="1" applyBorder="1" applyProtection="1">
      <protection locked="0"/>
    </xf>
    <xf numFmtId="41" fontId="21" fillId="0" borderId="31" xfId="0" applyNumberFormat="1" applyFont="1" applyBorder="1" applyProtection="1">
      <protection locked="0"/>
    </xf>
    <xf numFmtId="41" fontId="21" fillId="0" borderId="21" xfId="0" applyNumberFormat="1" applyFont="1" applyBorder="1" applyProtection="1">
      <protection locked="0"/>
    </xf>
    <xf numFmtId="41" fontId="21" fillId="0" borderId="36" xfId="0" applyNumberFormat="1" applyFont="1" applyBorder="1" applyProtection="1">
      <protection locked="0"/>
    </xf>
    <xf numFmtId="41" fontId="21" fillId="0" borderId="34" xfId="0" applyNumberFormat="1" applyFont="1" applyBorder="1" applyProtection="1">
      <protection locked="0"/>
    </xf>
    <xf numFmtId="167" fontId="21" fillId="0" borderId="8" xfId="173" applyNumberFormat="1" applyFont="1" applyBorder="1" applyProtection="1">
      <protection locked="0"/>
    </xf>
    <xf numFmtId="167" fontId="21" fillId="0" borderId="51" xfId="173" applyNumberFormat="1" applyFont="1" applyBorder="1" applyProtection="1">
      <protection locked="0"/>
    </xf>
    <xf numFmtId="167" fontId="68" fillId="31" borderId="8" xfId="173" applyNumberFormat="1" applyFont="1" applyFill="1" applyBorder="1" applyAlignment="1" applyProtection="1">
      <alignment vertical="center"/>
      <protection locked="0"/>
    </xf>
    <xf numFmtId="9" fontId="21" fillId="0" borderId="19" xfId="231" applyFont="1" applyFill="1" applyBorder="1" applyProtection="1">
      <protection locked="0"/>
    </xf>
    <xf numFmtId="41" fontId="68" fillId="0" borderId="20" xfId="0" applyNumberFormat="1" applyFont="1" applyFill="1" applyBorder="1" applyProtection="1">
      <protection locked="0"/>
    </xf>
    <xf numFmtId="41" fontId="21" fillId="0" borderId="0" xfId="0" applyNumberFormat="1" applyFont="1" applyFill="1" applyBorder="1" applyProtection="1">
      <protection locked="0"/>
    </xf>
    <xf numFmtId="202" fontId="21" fillId="0" borderId="19" xfId="0" applyNumberFormat="1" applyFont="1" applyFill="1" applyBorder="1" applyProtection="1">
      <protection locked="0"/>
    </xf>
    <xf numFmtId="0" fontId="68" fillId="0" borderId="0" xfId="0" applyFont="1" applyFill="1" applyProtection="1">
      <protection locked="0"/>
    </xf>
    <xf numFmtId="41" fontId="21" fillId="33" borderId="39" xfId="0" applyNumberFormat="1" applyFont="1" applyFill="1" applyBorder="1" applyAlignment="1" applyProtection="1">
      <alignment horizontal="center" vertical="center"/>
      <protection locked="0"/>
    </xf>
    <xf numFmtId="164" fontId="21" fillId="36" borderId="19" xfId="0" applyNumberFormat="1" applyFont="1" applyFill="1" applyBorder="1" applyProtection="1">
      <protection locked="0"/>
    </xf>
    <xf numFmtId="164" fontId="21" fillId="36" borderId="22" xfId="0" applyNumberFormat="1" applyFont="1" applyFill="1" applyBorder="1" applyProtection="1">
      <protection locked="0"/>
    </xf>
    <xf numFmtId="9" fontId="21" fillId="0" borderId="18" xfId="0" applyNumberFormat="1" applyFont="1" applyBorder="1" applyProtection="1">
      <protection locked="0"/>
    </xf>
    <xf numFmtId="164" fontId="21" fillId="0" borderId="19" xfId="849" applyNumberFormat="1" applyFill="1" applyBorder="1" applyProtection="1">
      <protection locked="0"/>
    </xf>
    <xf numFmtId="164" fontId="21" fillId="0" borderId="19" xfId="0" applyNumberFormat="1" applyFont="1" applyBorder="1" applyProtection="1">
      <protection locked="0"/>
    </xf>
    <xf numFmtId="164" fontId="21" fillId="0" borderId="26" xfId="0" applyNumberFormat="1" applyFont="1" applyBorder="1" applyProtection="1">
      <protection locked="0"/>
    </xf>
    <xf numFmtId="164" fontId="21" fillId="0" borderId="13" xfId="0" applyNumberFormat="1" applyFont="1" applyBorder="1" applyProtection="1">
      <protection locked="0"/>
    </xf>
    <xf numFmtId="164" fontId="21" fillId="0" borderId="43" xfId="0" applyNumberFormat="1" applyFont="1" applyBorder="1" applyProtection="1">
      <protection locked="0"/>
    </xf>
    <xf numFmtId="167" fontId="21" fillId="36" borderId="19" xfId="173" applyNumberFormat="1" applyFont="1" applyFill="1" applyBorder="1" applyProtection="1">
      <protection locked="0"/>
    </xf>
    <xf numFmtId="164" fontId="21" fillId="0" borderId="41" xfId="0" applyNumberFormat="1" applyFont="1" applyBorder="1" applyProtection="1"/>
    <xf numFmtId="164" fontId="21" fillId="0" borderId="8" xfId="0" applyNumberFormat="1" applyFont="1" applyBorder="1" applyProtection="1"/>
    <xf numFmtId="41" fontId="21" fillId="0" borderId="0" xfId="0" applyNumberFormat="1" applyFont="1" applyBorder="1" applyAlignment="1" applyProtection="1">
      <alignment vertical="center"/>
      <protection locked="0"/>
    </xf>
    <xf numFmtId="41" fontId="21" fillId="0" borderId="0" xfId="0" applyNumberFormat="1" applyFont="1" applyAlignment="1" applyProtection="1">
      <alignment horizontal="center" vertical="center"/>
      <protection locked="0"/>
    </xf>
    <xf numFmtId="41" fontId="21" fillId="0" borderId="0" xfId="0" applyNumberFormat="1" applyFont="1" applyFill="1" applyAlignment="1" applyProtection="1">
      <alignment horizontal="center" wrapText="1"/>
      <protection locked="0"/>
    </xf>
    <xf numFmtId="41" fontId="21" fillId="0" borderId="0" xfId="0" applyNumberFormat="1" applyFont="1" applyFill="1" applyAlignment="1" applyProtection="1">
      <alignment vertical="center"/>
      <protection locked="0"/>
    </xf>
    <xf numFmtId="41" fontId="21" fillId="0" borderId="19" xfId="0" applyNumberFormat="1" applyFont="1" applyFill="1" applyBorder="1" applyProtection="1"/>
    <xf numFmtId="41" fontId="21" fillId="0" borderId="26" xfId="0" applyNumberFormat="1" applyFont="1" applyFill="1" applyBorder="1" applyProtection="1"/>
    <xf numFmtId="41" fontId="21" fillId="0" borderId="21" xfId="0" applyNumberFormat="1" applyFont="1" applyFill="1" applyBorder="1" applyProtection="1"/>
    <xf numFmtId="41" fontId="21" fillId="0" borderId="20" xfId="0" applyNumberFormat="1" applyFont="1" applyFill="1" applyBorder="1" applyProtection="1"/>
    <xf numFmtId="41" fontId="21" fillId="0" borderId="18" xfId="0" applyNumberFormat="1" applyFont="1" applyFill="1" applyBorder="1" applyProtection="1"/>
    <xf numFmtId="41" fontId="68" fillId="33" borderId="8" xfId="0" applyNumberFormat="1" applyFont="1" applyFill="1" applyBorder="1" applyAlignment="1" applyProtection="1">
      <alignment vertical="center"/>
    </xf>
    <xf numFmtId="41" fontId="21" fillId="0" borderId="8" xfId="0" applyNumberFormat="1" applyFont="1" applyFill="1" applyBorder="1" applyProtection="1"/>
    <xf numFmtId="41" fontId="21" fillId="0" borderId="22" xfId="0" applyNumberFormat="1" applyFont="1" applyFill="1" applyBorder="1" applyProtection="1"/>
    <xf numFmtId="0" fontId="21" fillId="0" borderId="0" xfId="0" applyFont="1" applyProtection="1"/>
    <xf numFmtId="0" fontId="0" fillId="0" borderId="0" xfId="0" applyProtection="1"/>
    <xf numFmtId="0" fontId="67" fillId="0" borderId="0" xfId="0" applyFont="1" applyProtection="1"/>
    <xf numFmtId="0" fontId="20" fillId="32" borderId="0" xfId="0" applyFont="1" applyFill="1" applyAlignment="1" applyProtection="1">
      <alignment vertical="center"/>
    </xf>
    <xf numFmtId="0" fontId="64" fillId="0" borderId="0" xfId="0" applyFont="1" applyAlignment="1" applyProtection="1">
      <alignment vertical="center"/>
    </xf>
    <xf numFmtId="0" fontId="68" fillId="34" borderId="8" xfId="0" applyFont="1" applyFill="1" applyBorder="1" applyAlignment="1" applyProtection="1">
      <alignment vertical="center"/>
    </xf>
    <xf numFmtId="0" fontId="68" fillId="0" borderId="0" xfId="0" applyFont="1" applyAlignment="1" applyProtection="1">
      <alignment vertical="center"/>
    </xf>
    <xf numFmtId="0" fontId="68" fillId="34" borderId="8" xfId="0" applyFont="1" applyFill="1" applyBorder="1" applyAlignment="1" applyProtection="1">
      <alignment horizontal="center" vertical="center"/>
    </xf>
    <xf numFmtId="0" fontId="21" fillId="0" borderId="18" xfId="0" applyFont="1" applyBorder="1" applyProtection="1"/>
    <xf numFmtId="41" fontId="21" fillId="0" borderId="18" xfId="0" applyNumberFormat="1" applyFont="1" applyBorder="1" applyProtection="1"/>
    <xf numFmtId="0" fontId="21" fillId="0" borderId="26" xfId="0" applyFont="1" applyBorder="1" applyProtection="1"/>
    <xf numFmtId="41" fontId="21" fillId="0" borderId="26" xfId="0" applyNumberFormat="1" applyFont="1" applyBorder="1" applyProtection="1"/>
    <xf numFmtId="0" fontId="68" fillId="31" borderId="8" xfId="0" applyFont="1" applyFill="1" applyBorder="1" applyAlignment="1" applyProtection="1">
      <alignment vertical="center"/>
    </xf>
    <xf numFmtId="0" fontId="21" fillId="0" borderId="0" xfId="0" applyFont="1" applyAlignment="1" applyProtection="1">
      <alignment vertical="center"/>
    </xf>
    <xf numFmtId="41" fontId="68" fillId="31" borderId="8" xfId="0" applyNumberFormat="1" applyFont="1" applyFill="1" applyBorder="1" applyAlignment="1" applyProtection="1">
      <alignment vertical="center"/>
    </xf>
    <xf numFmtId="41" fontId="21" fillId="0" borderId="18" xfId="0" applyNumberFormat="1" applyFont="1" applyBorder="1" applyAlignment="1" applyProtection="1">
      <alignment horizontal="center"/>
    </xf>
    <xf numFmtId="0" fontId="68" fillId="0" borderId="19" xfId="0" applyFont="1" applyBorder="1" applyProtection="1"/>
    <xf numFmtId="41" fontId="68" fillId="0" borderId="19" xfId="0" applyNumberFormat="1" applyFont="1" applyBorder="1" applyProtection="1"/>
    <xf numFmtId="0" fontId="21" fillId="0" borderId="19" xfId="0" applyFont="1" applyBorder="1" applyProtection="1"/>
    <xf numFmtId="41" fontId="21" fillId="0" borderId="19" xfId="0" applyNumberFormat="1" applyFont="1" applyBorder="1" applyProtection="1"/>
    <xf numFmtId="41" fontId="21" fillId="0" borderId="0" xfId="0" applyNumberFormat="1" applyFont="1" applyProtection="1"/>
    <xf numFmtId="0" fontId="69" fillId="0" borderId="0" xfId="0" applyFont="1" applyAlignment="1" applyProtection="1">
      <alignment horizontal="right"/>
    </xf>
    <xf numFmtId="41" fontId="68" fillId="0" borderId="18" xfId="0" applyNumberFormat="1" applyFont="1" applyBorder="1" applyProtection="1"/>
    <xf numFmtId="0" fontId="68" fillId="0" borderId="0" xfId="0" applyFont="1" applyBorder="1" applyProtection="1"/>
    <xf numFmtId="203" fontId="68" fillId="0" borderId="0" xfId="0" applyNumberFormat="1" applyFont="1" applyFill="1" applyBorder="1" applyProtection="1"/>
    <xf numFmtId="0" fontId="21" fillId="0" borderId="0" xfId="0" applyFont="1" applyFill="1" applyProtection="1"/>
    <xf numFmtId="41" fontId="21" fillId="0" borderId="26" xfId="0" applyNumberFormat="1" applyFont="1" applyFill="1" applyBorder="1" applyAlignment="1" applyProtection="1">
      <alignment wrapText="1"/>
    </xf>
    <xf numFmtId="0" fontId="21" fillId="0" borderId="0" xfId="0" applyFont="1" applyFill="1" applyBorder="1" applyProtection="1"/>
    <xf numFmtId="0" fontId="68" fillId="31" borderId="28" xfId="0" applyFont="1" applyFill="1" applyBorder="1" applyAlignment="1" applyProtection="1">
      <alignment vertical="center"/>
    </xf>
    <xf numFmtId="0" fontId="68" fillId="31" borderId="8" xfId="0" applyFont="1" applyFill="1" applyBorder="1" applyAlignment="1" applyProtection="1">
      <alignment vertical="center" wrapText="1"/>
    </xf>
    <xf numFmtId="164" fontId="21" fillId="0" borderId="29" xfId="0" applyNumberFormat="1" applyFont="1" applyBorder="1" applyProtection="1"/>
    <xf numFmtId="0" fontId="65" fillId="0" borderId="0" xfId="0" applyFont="1" applyAlignment="1" applyProtection="1">
      <alignment horizontal="left" vertical="top"/>
    </xf>
    <xf numFmtId="0" fontId="21" fillId="0" borderId="0" xfId="0" applyFont="1" applyAlignment="1" applyProtection="1">
      <alignment horizontal="left" vertical="top"/>
    </xf>
    <xf numFmtId="164" fontId="21" fillId="36" borderId="19" xfId="231" applyNumberFormat="1" applyFont="1" applyFill="1" applyBorder="1"/>
    <xf numFmtId="164" fontId="21" fillId="0" borderId="19" xfId="0" applyNumberFormat="1" applyFont="1" applyFill="1" applyBorder="1"/>
    <xf numFmtId="0" fontId="10" fillId="29" borderId="0" xfId="0" applyFont="1" applyFill="1" applyBorder="1" applyAlignment="1">
      <alignment horizontal="center" vertical="center"/>
    </xf>
    <xf numFmtId="0" fontId="10" fillId="29" borderId="53" xfId="0" applyFont="1" applyFill="1" applyBorder="1" applyAlignment="1">
      <alignment horizontal="center" vertical="center"/>
    </xf>
    <xf numFmtId="0" fontId="10" fillId="29" borderId="16" xfId="0" applyFont="1" applyFill="1" applyBorder="1" applyAlignment="1">
      <alignment horizontal="center" vertical="center"/>
    </xf>
    <xf numFmtId="0" fontId="10" fillId="29" borderId="52" xfId="0" applyFont="1" applyFill="1" applyBorder="1" applyAlignment="1">
      <alignment horizontal="center" vertical="center"/>
    </xf>
    <xf numFmtId="0" fontId="2" fillId="0" borderId="0" xfId="0" quotePrefix="1" applyFont="1"/>
    <xf numFmtId="204" fontId="21" fillId="0" borderId="19" xfId="173" applyNumberFormat="1" applyFont="1" applyFill="1" applyBorder="1"/>
    <xf numFmtId="41" fontId="21" fillId="0" borderId="31" xfId="0" applyNumberFormat="1" applyFont="1" applyFill="1" applyBorder="1" applyProtection="1">
      <protection locked="0"/>
    </xf>
    <xf numFmtId="41" fontId="21" fillId="0" borderId="31" xfId="0" applyNumberFormat="1" applyFont="1" applyFill="1" applyBorder="1"/>
    <xf numFmtId="41" fontId="21" fillId="0" borderId="36" xfId="0" applyNumberFormat="1" applyFont="1" applyFill="1" applyBorder="1" applyProtection="1">
      <protection locked="0"/>
    </xf>
    <xf numFmtId="41" fontId="21" fillId="0" borderId="35" xfId="0" applyNumberFormat="1" applyFont="1" applyFill="1" applyBorder="1"/>
    <xf numFmtId="41" fontId="21" fillId="0" borderId="36" xfId="0" applyNumberFormat="1" applyFont="1" applyFill="1" applyBorder="1"/>
    <xf numFmtId="41" fontId="21" fillId="0" borderId="34" xfId="0" applyNumberFormat="1" applyFont="1" applyFill="1" applyBorder="1" applyProtection="1">
      <protection locked="0"/>
    </xf>
    <xf numFmtId="41" fontId="21" fillId="0" borderId="33" xfId="0" applyNumberFormat="1" applyFont="1" applyFill="1" applyBorder="1"/>
    <xf numFmtId="41" fontId="21" fillId="0" borderId="34" xfId="0" applyNumberFormat="1" applyFont="1" applyFill="1" applyBorder="1"/>
    <xf numFmtId="41" fontId="21" fillId="0" borderId="30" xfId="0" applyNumberFormat="1" applyFont="1" applyFill="1" applyBorder="1"/>
    <xf numFmtId="167" fontId="21" fillId="0" borderId="8" xfId="173" applyNumberFormat="1" applyFont="1" applyFill="1" applyBorder="1" applyProtection="1">
      <protection locked="0"/>
    </xf>
    <xf numFmtId="167" fontId="21" fillId="0" borderId="51" xfId="173" applyNumberFormat="1" applyFont="1" applyFill="1" applyBorder="1" applyProtection="1">
      <protection locked="0"/>
    </xf>
    <xf numFmtId="167" fontId="21" fillId="0" borderId="0" xfId="173" applyNumberFormat="1" applyFont="1" applyFill="1"/>
    <xf numFmtId="167" fontId="21" fillId="0" borderId="8" xfId="173" applyNumberFormat="1" applyFont="1" applyFill="1" applyBorder="1"/>
    <xf numFmtId="167" fontId="21" fillId="0" borderId="50" xfId="173" applyNumberFormat="1" applyFont="1" applyFill="1" applyBorder="1"/>
    <xf numFmtId="167" fontId="21" fillId="0" borderId="51" xfId="173" applyNumberFormat="1" applyFont="1" applyFill="1" applyBorder="1"/>
    <xf numFmtId="201" fontId="21" fillId="0" borderId="0" xfId="0" applyNumberFormat="1" applyFont="1"/>
    <xf numFmtId="0" fontId="65" fillId="0" borderId="0" xfId="0" applyFont="1"/>
    <xf numFmtId="41" fontId="64" fillId="0" borderId="0" xfId="0" applyNumberFormat="1" applyFont="1"/>
    <xf numFmtId="41" fontId="21" fillId="0" borderId="0" xfId="0" applyNumberFormat="1" applyFont="1" applyAlignment="1">
      <alignment horizontal="center" vertical="center" wrapText="1"/>
    </xf>
    <xf numFmtId="41" fontId="21" fillId="0" borderId="0" xfId="0" applyNumberFormat="1" applyFont="1" applyAlignment="1" applyProtection="1">
      <alignment horizontal="center" vertical="center" wrapText="1"/>
      <protection locked="0"/>
    </xf>
    <xf numFmtId="41" fontId="21" fillId="0" borderId="18" xfId="0" applyNumberFormat="1" applyFont="1" applyBorder="1" applyAlignment="1">
      <alignment wrapText="1"/>
    </xf>
    <xf numFmtId="41" fontId="68" fillId="0" borderId="18" xfId="0" applyNumberFormat="1" applyFont="1" applyBorder="1" applyAlignment="1">
      <alignment wrapText="1"/>
    </xf>
    <xf numFmtId="0" fontId="68" fillId="0" borderId="19" xfId="0" applyFont="1" applyBorder="1" applyAlignment="1">
      <alignment wrapText="1"/>
    </xf>
    <xf numFmtId="41" fontId="21" fillId="0" borderId="8" xfId="0" applyNumberFormat="1" applyFont="1" applyBorder="1" applyProtection="1">
      <protection locked="0"/>
    </xf>
    <xf numFmtId="0" fontId="21" fillId="0" borderId="45" xfId="849" applyBorder="1" applyAlignment="1">
      <alignment wrapText="1"/>
    </xf>
    <xf numFmtId="41" fontId="21" fillId="0" borderId="22" xfId="0" applyNumberFormat="1" applyFont="1" applyBorder="1" applyAlignment="1">
      <alignment wrapText="1"/>
    </xf>
    <xf numFmtId="41" fontId="21" fillId="0" borderId="22" xfId="0" applyNumberFormat="1" applyFont="1" applyBorder="1" applyProtection="1">
      <protection locked="0"/>
    </xf>
    <xf numFmtId="41" fontId="21" fillId="0" borderId="20" xfId="0" applyNumberFormat="1" applyFont="1" applyBorder="1" applyProtection="1">
      <protection locked="0"/>
    </xf>
    <xf numFmtId="41" fontId="21" fillId="0" borderId="49" xfId="0" applyNumberFormat="1" applyFont="1" applyBorder="1"/>
    <xf numFmtId="41" fontId="21" fillId="0" borderId="49" xfId="0" applyNumberFormat="1" applyFont="1" applyBorder="1" applyProtection="1">
      <protection locked="0"/>
    </xf>
    <xf numFmtId="41" fontId="21" fillId="0" borderId="39" xfId="0" applyNumberFormat="1" applyFont="1" applyBorder="1"/>
    <xf numFmtId="41" fontId="21" fillId="0" borderId="21" xfId="0" applyNumberFormat="1" applyFont="1" applyFill="1" applyBorder="1" applyAlignment="1">
      <alignment horizontal="center"/>
    </xf>
    <xf numFmtId="41" fontId="21" fillId="0" borderId="19" xfId="0" applyNumberFormat="1" applyFont="1" applyFill="1" applyBorder="1" applyAlignment="1">
      <alignment horizontal="center"/>
    </xf>
    <xf numFmtId="202" fontId="21" fillId="0" borderId="19" xfId="0" applyNumberFormat="1" applyFont="1" applyFill="1" applyBorder="1" applyAlignment="1">
      <alignment horizontal="center"/>
    </xf>
    <xf numFmtId="206" fontId="21" fillId="0" borderId="0" xfId="0" applyNumberFormat="1" applyFont="1" applyFill="1"/>
    <xf numFmtId="207" fontId="21" fillId="0" borderId="0" xfId="0" applyNumberFormat="1" applyFont="1" applyFill="1"/>
    <xf numFmtId="41" fontId="21" fillId="0" borderId="0" xfId="0" applyNumberFormat="1" applyFont="1" applyAlignment="1" applyProtection="1">
      <alignment vertical="center"/>
    </xf>
    <xf numFmtId="43" fontId="21" fillId="0" borderId="0" xfId="173" applyFont="1" applyAlignment="1" applyProtection="1">
      <alignment vertical="center"/>
    </xf>
    <xf numFmtId="43" fontId="21" fillId="0" borderId="0" xfId="173" applyFont="1" applyProtection="1"/>
    <xf numFmtId="43" fontId="21" fillId="0" borderId="0" xfId="0" applyNumberFormat="1" applyFont="1" applyProtection="1"/>
    <xf numFmtId="43" fontId="21" fillId="0" borderId="0" xfId="173" applyFont="1"/>
    <xf numFmtId="0" fontId="21" fillId="0" borderId="0" xfId="0" applyFont="1" applyFill="1" applyAlignment="1" applyProtection="1">
      <alignment vertical="center"/>
    </xf>
    <xf numFmtId="0" fontId="68" fillId="0" borderId="0" xfId="0" applyFont="1" applyFill="1" applyBorder="1" applyAlignment="1" applyProtection="1">
      <alignment vertical="center"/>
    </xf>
    <xf numFmtId="41" fontId="68" fillId="0" borderId="0" xfId="0" applyNumberFormat="1" applyFont="1" applyFill="1" applyBorder="1" applyAlignment="1" applyProtection="1">
      <alignment vertical="center"/>
    </xf>
    <xf numFmtId="41" fontId="68" fillId="0" borderId="0" xfId="0" applyNumberFormat="1" applyFont="1" applyFill="1" applyBorder="1" applyAlignment="1" applyProtection="1">
      <alignment vertical="center"/>
      <protection locked="0"/>
    </xf>
    <xf numFmtId="208" fontId="21" fillId="0" borderId="0" xfId="173" applyNumberFormat="1" applyFont="1" applyAlignment="1" applyProtection="1">
      <alignment vertical="center"/>
    </xf>
    <xf numFmtId="41" fontId="21" fillId="0" borderId="8" xfId="0" applyNumberFormat="1" applyFont="1" applyFill="1" applyBorder="1" applyAlignment="1" applyProtection="1">
      <alignment horizontal="left" vertical="top" wrapText="1"/>
    </xf>
    <xf numFmtId="0" fontId="21" fillId="0" borderId="6" xfId="0" applyFont="1" applyFill="1" applyBorder="1" applyProtection="1"/>
    <xf numFmtId="41" fontId="21" fillId="0" borderId="16" xfId="0" applyNumberFormat="1" applyFont="1" applyFill="1" applyBorder="1" applyAlignment="1" applyProtection="1">
      <alignment wrapText="1"/>
    </xf>
    <xf numFmtId="167" fontId="21" fillId="0" borderId="0" xfId="173" applyNumberFormat="1" applyFont="1" applyAlignment="1" applyProtection="1">
      <alignment vertical="center"/>
    </xf>
    <xf numFmtId="0" fontId="65" fillId="0" borderId="0" xfId="0" applyFont="1" applyAlignment="1"/>
    <xf numFmtId="203" fontId="21" fillId="0" borderId="18" xfId="0" applyNumberFormat="1" applyFont="1" applyBorder="1"/>
    <xf numFmtId="203" fontId="21" fillId="0" borderId="19" xfId="0" applyNumberFormat="1" applyFont="1" applyBorder="1"/>
    <xf numFmtId="203" fontId="21" fillId="0" borderId="8" xfId="0" applyNumberFormat="1" applyFont="1" applyBorder="1"/>
    <xf numFmtId="0" fontId="66" fillId="32" borderId="0" xfId="0" applyFont="1" applyFill="1" applyAlignment="1">
      <alignment horizontal="center" vertical="center"/>
    </xf>
    <xf numFmtId="0" fontId="10" fillId="29" borderId="0" xfId="0" applyFont="1" applyFill="1" applyBorder="1" applyAlignment="1">
      <alignment horizontal="center" vertical="center"/>
    </xf>
    <xf numFmtId="0" fontId="10" fillId="29" borderId="53" xfId="0" applyFont="1" applyFill="1" applyBorder="1" applyAlignment="1">
      <alignment horizontal="center" vertical="center"/>
    </xf>
    <xf numFmtId="0" fontId="10" fillId="29" borderId="16" xfId="0" applyFont="1" applyFill="1" applyBorder="1" applyAlignment="1">
      <alignment horizontal="center" vertical="center"/>
    </xf>
    <xf numFmtId="0" fontId="10" fillId="29" borderId="54" xfId="0" applyFont="1" applyFill="1" applyBorder="1" applyAlignment="1">
      <alignment horizontal="center" vertical="center"/>
    </xf>
    <xf numFmtId="0" fontId="68" fillId="34" borderId="40" xfId="0" applyFont="1" applyFill="1" applyBorder="1" applyAlignment="1">
      <alignment horizontal="center" vertical="center"/>
    </xf>
    <xf numFmtId="0" fontId="68" fillId="34" borderId="39" xfId="0" applyFont="1" applyFill="1" applyBorder="1" applyAlignment="1">
      <alignment horizontal="center" vertical="center"/>
    </xf>
    <xf numFmtId="0" fontId="10" fillId="29" borderId="52" xfId="0" applyFont="1" applyFill="1" applyBorder="1" applyAlignment="1">
      <alignment horizontal="center" vertical="center"/>
    </xf>
    <xf numFmtId="0" fontId="20" fillId="32" borderId="0" xfId="0" applyFont="1" applyFill="1" applyAlignment="1">
      <alignment horizontal="center" vertical="center"/>
    </xf>
    <xf numFmtId="0" fontId="68" fillId="34" borderId="22" xfId="0" applyFont="1" applyFill="1" applyBorder="1" applyAlignment="1">
      <alignment horizontal="center" vertical="center"/>
    </xf>
    <xf numFmtId="0" fontId="68" fillId="34" borderId="21" xfId="0" applyFont="1" applyFill="1" applyBorder="1" applyAlignment="1">
      <alignment horizontal="center" vertical="center"/>
    </xf>
    <xf numFmtId="0" fontId="68" fillId="34" borderId="19" xfId="0" applyFont="1" applyFill="1" applyBorder="1" applyAlignment="1">
      <alignment horizontal="center" vertical="center"/>
    </xf>
    <xf numFmtId="0" fontId="68" fillId="34" borderId="20" xfId="0" applyFont="1" applyFill="1" applyBorder="1" applyAlignment="1">
      <alignment horizontal="center" vertical="center"/>
    </xf>
    <xf numFmtId="0" fontId="68" fillId="34" borderId="40" xfId="0" applyFont="1" applyFill="1" applyBorder="1" applyAlignment="1">
      <alignment horizontal="left" vertical="center" wrapText="1"/>
    </xf>
    <xf numFmtId="0" fontId="68" fillId="34" borderId="22" xfId="0" applyFont="1" applyFill="1" applyBorder="1" applyAlignment="1">
      <alignment horizontal="left" vertical="center" wrapText="1"/>
    </xf>
    <xf numFmtId="0" fontId="68" fillId="34" borderId="39" xfId="0" applyFont="1" applyFill="1" applyBorder="1" applyAlignment="1">
      <alignment horizontal="left" vertical="center" wrapText="1"/>
    </xf>
    <xf numFmtId="0" fontId="68" fillId="34" borderId="28" xfId="0" applyFont="1" applyFill="1" applyBorder="1" applyAlignment="1">
      <alignment horizontal="center" vertical="center"/>
    </xf>
    <xf numFmtId="0" fontId="68" fillId="34" borderId="6" xfId="0" applyFont="1" applyFill="1" applyBorder="1" applyAlignment="1">
      <alignment horizontal="center" vertical="center"/>
    </xf>
    <xf numFmtId="0" fontId="68" fillId="34" borderId="41" xfId="0" applyFont="1" applyFill="1" applyBorder="1" applyAlignment="1">
      <alignment horizontal="center" vertical="center"/>
    </xf>
  </cellXfs>
  <cellStyles count="877">
    <cellStyle name="%" xfId="1" xr:uid="{00000000-0005-0000-0000-000000000000}"/>
    <cellStyle name="% 2" xfId="854" xr:uid="{00000000-0005-0000-0000-000001000000}"/>
    <cellStyle name="%_Book2" xfId="2" xr:uid="{00000000-0005-0000-0000-000002000000}"/>
    <cellStyle name="%_Book2 2" xfId="855" xr:uid="{00000000-0005-0000-0000-000003000000}"/>
    <cellStyle name="%_Estimates-07-08-Aug-07-V18" xfId="3" xr:uid="{00000000-0005-0000-0000-000004000000}"/>
    <cellStyle name="%_Estimates-07-08-Aug-07-V18 2" xfId="856" xr:uid="{00000000-0005-0000-0000-000005000000}"/>
    <cellStyle name="%_Estimates-07-08-Aug-07-V19" xfId="4" xr:uid="{00000000-0005-0000-0000-000006000000}"/>
    <cellStyle name="%_Estimates-07-08-Aug-07-V19 2" xfId="857" xr:uid="{00000000-0005-0000-0000-000007000000}"/>
    <cellStyle name="%_Estimates-07-08-Dec-07-V03" xfId="5" xr:uid="{00000000-0005-0000-0000-000008000000}"/>
    <cellStyle name="%_Estimates-07-08-Dec-07-V03 2" xfId="858" xr:uid="{00000000-0005-0000-0000-000009000000}"/>
    <cellStyle name="%_Estimates-07-08-Dec-07-V04" xfId="6" xr:uid="{00000000-0005-0000-0000-00000A000000}"/>
    <cellStyle name="%_Estimates-07-08-Dec-07-V04 2" xfId="859" xr:uid="{00000000-0005-0000-0000-00000B000000}"/>
    <cellStyle name="%_Estimates-07-08-Jan-08-V14" xfId="7" xr:uid="{00000000-0005-0000-0000-00000C000000}"/>
    <cellStyle name="%_Estimates-07-08-Jan-08-V14 2" xfId="860" xr:uid="{00000000-0005-0000-0000-00000D000000}"/>
    <cellStyle name="%_Estimates-07-08-Oct-07-V02" xfId="8" xr:uid="{00000000-0005-0000-0000-00000E000000}"/>
    <cellStyle name="%_Estimates-07-08-Oct-07-V02 2" xfId="861" xr:uid="{00000000-0005-0000-0000-00000F000000}"/>
    <cellStyle name="%_Estimates-07-08-Sep-07-V15" xfId="9" xr:uid="{00000000-0005-0000-0000-000010000000}"/>
    <cellStyle name="%_Estimates-07-08-Sep-07-V15 2" xfId="862" xr:uid="{00000000-0005-0000-0000-000011000000}"/>
    <cellStyle name="%_Estimates-07-08-Sep-07-V16" xfId="10" xr:uid="{00000000-0005-0000-0000-000012000000}"/>
    <cellStyle name="%_Estimates-07-08-Sep-07-V16 2" xfId="863" xr:uid="{00000000-0005-0000-0000-000013000000}"/>
    <cellStyle name="%_Fx Model" xfId="11" xr:uid="{00000000-0005-0000-0000-000014000000}"/>
    <cellStyle name="%_Fx Model 2" xfId="864" xr:uid="{00000000-0005-0000-0000-000015000000}"/>
    <cellStyle name="-*                                           v-----------\[" xfId="12" xr:uid="{00000000-0005-0000-0000-000016000000}"/>
    <cellStyle name="_Feb Exp - Nidhi" xfId="13" xr:uid="{00000000-0005-0000-0000-000017000000}"/>
    <cellStyle name="£ BP" xfId="14" xr:uid="{00000000-0005-0000-0000-000018000000}"/>
    <cellStyle name="¥ JY" xfId="15" xr:uid="{00000000-0005-0000-0000-000019000000}"/>
    <cellStyle name="0000" xfId="16" xr:uid="{00000000-0005-0000-0000-00001A000000}"/>
    <cellStyle name="0000 2" xfId="865" xr:uid="{00000000-0005-0000-0000-00001B000000}"/>
    <cellStyle name="000000" xfId="17" xr:uid="{00000000-0005-0000-0000-00001C000000}"/>
    <cellStyle name="000000 2" xfId="866" xr:uid="{00000000-0005-0000-0000-00001D000000}"/>
    <cellStyle name="20% - Accent1" xfId="18" builtinId="30" customBuiltin="1"/>
    <cellStyle name="20% - Accent2" xfId="19" builtinId="34" customBuiltin="1"/>
    <cellStyle name="20% - Accent3" xfId="20" builtinId="38" customBuiltin="1"/>
    <cellStyle name="20% - Accent4" xfId="21" builtinId="42" customBuiltin="1"/>
    <cellStyle name="20% - Accent5" xfId="22" builtinId="46" customBuiltin="1"/>
    <cellStyle name="20% - Accent6" xfId="23" builtinId="50" customBuiltin="1"/>
    <cellStyle name="40% - Accent1" xfId="24" builtinId="31" customBuiltin="1"/>
    <cellStyle name="40% - Accent2" xfId="25" builtinId="35" customBuiltin="1"/>
    <cellStyle name="40% - Accent3" xfId="26" builtinId="39" customBuiltin="1"/>
    <cellStyle name="40% - Accent4" xfId="27" builtinId="43" customBuiltin="1"/>
    <cellStyle name="40% - Accent5" xfId="28" builtinId="47" customBuiltin="1"/>
    <cellStyle name="40% - Accent6" xfId="29" builtinId="51" customBuiltin="1"/>
    <cellStyle name="60% - Accent1" xfId="30" builtinId="32" customBuiltin="1"/>
    <cellStyle name="60% - Accent2" xfId="31" builtinId="36" customBuiltin="1"/>
    <cellStyle name="60% - Accent3" xfId="32" builtinId="40" customBuiltin="1"/>
    <cellStyle name="60% - Accent4" xfId="33" builtinId="44" customBuiltin="1"/>
    <cellStyle name="60% - Accent5" xfId="34" builtinId="48" customBuiltin="1"/>
    <cellStyle name="60% - Accent6" xfId="35" builtinId="52" customBuiltin="1"/>
    <cellStyle name="Accent1" xfId="36" builtinId="29" customBuiltin="1"/>
    <cellStyle name="Accent2" xfId="37" builtinId="33" customBuiltin="1"/>
    <cellStyle name="Accent3" xfId="38" builtinId="37" customBuiltin="1"/>
    <cellStyle name="Accent4" xfId="39" builtinId="41" customBuiltin="1"/>
    <cellStyle name="Accent5" xfId="40" builtinId="45" customBuiltin="1"/>
    <cellStyle name="Accent6" xfId="41" builtinId="49" customBuiltin="1"/>
    <cellStyle name="Arial 10" xfId="42" xr:uid="{00000000-0005-0000-0000-000036000000}"/>
    <cellStyle name="Arial 10 2" xfId="867" xr:uid="{00000000-0005-0000-0000-000037000000}"/>
    <cellStyle name="Arial 12" xfId="43" xr:uid="{00000000-0005-0000-0000-000038000000}"/>
    <cellStyle name="Bad" xfId="44" builtinId="27" customBuiltin="1"/>
    <cellStyle name="blank" xfId="45" xr:uid="{00000000-0005-0000-0000-00003A000000}"/>
    <cellStyle name="Blue Font" xfId="46" xr:uid="{00000000-0005-0000-0000-00003B000000}"/>
    <cellStyle name="Body_$Dollars" xfId="47" xr:uid="{00000000-0005-0000-0000-00003C000000}"/>
    <cellStyle name="Bold/Border" xfId="48" xr:uid="{00000000-0005-0000-0000-00003D000000}"/>
    <cellStyle name="British Pound" xfId="49" xr:uid="{00000000-0005-0000-0000-00003E000000}"/>
    <cellStyle name="Bullet" xfId="50" xr:uid="{00000000-0005-0000-0000-00003F000000}"/>
    <cellStyle name="c" xfId="51" xr:uid="{00000000-0005-0000-0000-000040000000}"/>
    <cellStyle name="c_Bal Sheets" xfId="52" xr:uid="{00000000-0005-0000-0000-000041000000}"/>
    <cellStyle name="c_Bal Sheets_covered amounts - July 2007" xfId="53" xr:uid="{00000000-0005-0000-0000-000042000000}"/>
    <cellStyle name="c_Bal Sheets_covered amounts - July 2007_Book2" xfId="54" xr:uid="{00000000-0005-0000-0000-000043000000}"/>
    <cellStyle name="c_Bal Sheets_covered amounts - July 2007_Estimates-07-08-Aug-07-V18" xfId="55" xr:uid="{00000000-0005-0000-0000-000044000000}"/>
    <cellStyle name="c_Bal Sheets_covered amounts - July 2007_Estimates-07-08-Aug-07-V19" xfId="56" xr:uid="{00000000-0005-0000-0000-000045000000}"/>
    <cellStyle name="c_Bal Sheets_covered amounts - July 2007_Estimates-07-08-Dec-07-V03" xfId="57" xr:uid="{00000000-0005-0000-0000-000046000000}"/>
    <cellStyle name="c_Bal Sheets_covered amounts - July 2007_Estimates-07-08-Dec-07-V04" xfId="58" xr:uid="{00000000-0005-0000-0000-000047000000}"/>
    <cellStyle name="c_Bal Sheets_covered amounts - July 2007_Estimates-07-08-Jan-08-V14" xfId="59" xr:uid="{00000000-0005-0000-0000-000048000000}"/>
    <cellStyle name="c_Bal Sheets_covered amounts - July 2007_Estimates-07-08-Oct-07-V02" xfId="60" xr:uid="{00000000-0005-0000-0000-000049000000}"/>
    <cellStyle name="c_Bal Sheets_covered amounts - July 2007_Estimates-07-08-Sep-07-V15" xfId="61" xr:uid="{00000000-0005-0000-0000-00004A000000}"/>
    <cellStyle name="c_Bal Sheets_covered amounts - July 2007_Estimates-07-08-Sep-07-V16" xfId="62" xr:uid="{00000000-0005-0000-0000-00004B000000}"/>
    <cellStyle name="c_Bal Sheets_covered amounts - July 2007_Fx Model" xfId="63" xr:uid="{00000000-0005-0000-0000-00004C000000}"/>
    <cellStyle name="c_covered amounts - July 2007" xfId="64" xr:uid="{00000000-0005-0000-0000-00004D000000}"/>
    <cellStyle name="c_covered amounts - July 2007_Book2" xfId="65" xr:uid="{00000000-0005-0000-0000-00004E000000}"/>
    <cellStyle name="c_covered amounts - July 2007_Estimates-07-08-Aug-07-V18" xfId="66" xr:uid="{00000000-0005-0000-0000-00004F000000}"/>
    <cellStyle name="c_covered amounts - July 2007_Estimates-07-08-Aug-07-V19" xfId="67" xr:uid="{00000000-0005-0000-0000-000050000000}"/>
    <cellStyle name="c_covered amounts - July 2007_Estimates-07-08-Dec-07-V03" xfId="68" xr:uid="{00000000-0005-0000-0000-000051000000}"/>
    <cellStyle name="c_covered amounts - July 2007_Estimates-07-08-Dec-07-V04" xfId="69" xr:uid="{00000000-0005-0000-0000-000052000000}"/>
    <cellStyle name="c_covered amounts - July 2007_Estimates-07-08-Jan-08-V14" xfId="70" xr:uid="{00000000-0005-0000-0000-000053000000}"/>
    <cellStyle name="c_covered amounts - July 2007_Estimates-07-08-Oct-07-V02" xfId="71" xr:uid="{00000000-0005-0000-0000-000054000000}"/>
    <cellStyle name="c_covered amounts - July 2007_Estimates-07-08-Sep-07-V15" xfId="72" xr:uid="{00000000-0005-0000-0000-000055000000}"/>
    <cellStyle name="c_covered amounts - July 2007_Estimates-07-08-Sep-07-V16" xfId="73" xr:uid="{00000000-0005-0000-0000-000056000000}"/>
    <cellStyle name="c_covered amounts - July 2007_Fx Model" xfId="74" xr:uid="{00000000-0005-0000-0000-000057000000}"/>
    <cellStyle name="c_Credit (2)" xfId="75" xr:uid="{00000000-0005-0000-0000-000058000000}"/>
    <cellStyle name="c_Credit (2)_covered amounts - July 2007" xfId="76" xr:uid="{00000000-0005-0000-0000-000059000000}"/>
    <cellStyle name="c_Credit (2)_covered amounts - July 2007_Book2" xfId="77" xr:uid="{00000000-0005-0000-0000-00005A000000}"/>
    <cellStyle name="c_Credit (2)_covered amounts - July 2007_Estimates-07-08-Aug-07-V18" xfId="78" xr:uid="{00000000-0005-0000-0000-00005B000000}"/>
    <cellStyle name="c_Credit (2)_covered amounts - July 2007_Estimates-07-08-Aug-07-V19" xfId="79" xr:uid="{00000000-0005-0000-0000-00005C000000}"/>
    <cellStyle name="c_Credit (2)_covered amounts - July 2007_Estimates-07-08-Dec-07-V03" xfId="80" xr:uid="{00000000-0005-0000-0000-00005D000000}"/>
    <cellStyle name="c_Credit (2)_covered amounts - July 2007_Estimates-07-08-Dec-07-V04" xfId="81" xr:uid="{00000000-0005-0000-0000-00005E000000}"/>
    <cellStyle name="c_Credit (2)_covered amounts - July 2007_Estimates-07-08-Jan-08-V14" xfId="82" xr:uid="{00000000-0005-0000-0000-00005F000000}"/>
    <cellStyle name="c_Credit (2)_covered amounts - July 2007_Estimates-07-08-Oct-07-V02" xfId="83" xr:uid="{00000000-0005-0000-0000-000060000000}"/>
    <cellStyle name="c_Credit (2)_covered amounts - July 2007_Estimates-07-08-Sep-07-V15" xfId="84" xr:uid="{00000000-0005-0000-0000-000061000000}"/>
    <cellStyle name="c_Credit (2)_covered amounts - July 2007_Estimates-07-08-Sep-07-V16" xfId="85" xr:uid="{00000000-0005-0000-0000-000062000000}"/>
    <cellStyle name="c_Credit (2)_covered amounts - July 2007_Fx Model" xfId="86" xr:uid="{00000000-0005-0000-0000-000063000000}"/>
    <cellStyle name="c_Earnings" xfId="87" xr:uid="{00000000-0005-0000-0000-000064000000}"/>
    <cellStyle name="c_Earnings (2)" xfId="88" xr:uid="{00000000-0005-0000-0000-000065000000}"/>
    <cellStyle name="c_Earnings (2)_covered amounts - July 2007" xfId="89" xr:uid="{00000000-0005-0000-0000-000066000000}"/>
    <cellStyle name="c_Earnings (2)_covered amounts - July 2007_Book2" xfId="90" xr:uid="{00000000-0005-0000-0000-000067000000}"/>
    <cellStyle name="c_Earnings (2)_covered amounts - July 2007_Estimates-07-08-Aug-07-V18" xfId="91" xr:uid="{00000000-0005-0000-0000-000068000000}"/>
    <cellStyle name="c_Earnings (2)_covered amounts - July 2007_Estimates-07-08-Aug-07-V19" xfId="92" xr:uid="{00000000-0005-0000-0000-000069000000}"/>
    <cellStyle name="c_Earnings (2)_covered amounts - July 2007_Estimates-07-08-Dec-07-V03" xfId="93" xr:uid="{00000000-0005-0000-0000-00006A000000}"/>
    <cellStyle name="c_Earnings (2)_covered amounts - July 2007_Estimates-07-08-Dec-07-V04" xfId="94" xr:uid="{00000000-0005-0000-0000-00006B000000}"/>
    <cellStyle name="c_Earnings (2)_covered amounts - July 2007_Estimates-07-08-Jan-08-V14" xfId="95" xr:uid="{00000000-0005-0000-0000-00006C000000}"/>
    <cellStyle name="c_Earnings (2)_covered amounts - July 2007_Estimates-07-08-Oct-07-V02" xfId="96" xr:uid="{00000000-0005-0000-0000-00006D000000}"/>
    <cellStyle name="c_Earnings (2)_covered amounts - July 2007_Estimates-07-08-Sep-07-V15" xfId="97" xr:uid="{00000000-0005-0000-0000-00006E000000}"/>
    <cellStyle name="c_Earnings (2)_covered amounts - July 2007_Estimates-07-08-Sep-07-V16" xfId="98" xr:uid="{00000000-0005-0000-0000-00006F000000}"/>
    <cellStyle name="c_Earnings (2)_covered amounts - July 2007_Fx Model" xfId="99" xr:uid="{00000000-0005-0000-0000-000070000000}"/>
    <cellStyle name="c_Earnings_covered amounts - July 2007" xfId="100" xr:uid="{00000000-0005-0000-0000-000071000000}"/>
    <cellStyle name="c_Earnings_covered amounts - July 2007_Book2" xfId="101" xr:uid="{00000000-0005-0000-0000-000072000000}"/>
    <cellStyle name="c_Earnings_covered amounts - July 2007_Estimates-07-08-Aug-07-V18" xfId="102" xr:uid="{00000000-0005-0000-0000-000073000000}"/>
    <cellStyle name="c_Earnings_covered amounts - July 2007_Estimates-07-08-Aug-07-V19" xfId="103" xr:uid="{00000000-0005-0000-0000-000074000000}"/>
    <cellStyle name="c_Earnings_covered amounts - July 2007_Estimates-07-08-Dec-07-V03" xfId="104" xr:uid="{00000000-0005-0000-0000-000075000000}"/>
    <cellStyle name="c_Earnings_covered amounts - July 2007_Estimates-07-08-Dec-07-V04" xfId="105" xr:uid="{00000000-0005-0000-0000-000076000000}"/>
    <cellStyle name="c_Earnings_covered amounts - July 2007_Estimates-07-08-Jan-08-V14" xfId="106" xr:uid="{00000000-0005-0000-0000-000077000000}"/>
    <cellStyle name="c_Earnings_covered amounts - July 2007_Estimates-07-08-Oct-07-V02" xfId="107" xr:uid="{00000000-0005-0000-0000-000078000000}"/>
    <cellStyle name="c_Earnings_covered amounts - July 2007_Estimates-07-08-Sep-07-V15" xfId="108" xr:uid="{00000000-0005-0000-0000-000079000000}"/>
    <cellStyle name="c_Earnings_covered amounts - July 2007_Estimates-07-08-Sep-07-V16" xfId="109" xr:uid="{00000000-0005-0000-0000-00007A000000}"/>
    <cellStyle name="c_Earnings_covered amounts - July 2007_Fx Model" xfId="110" xr:uid="{00000000-0005-0000-0000-00007B000000}"/>
    <cellStyle name="c_Hist Inputs (2)" xfId="111" xr:uid="{00000000-0005-0000-0000-00007C000000}"/>
    <cellStyle name="c_Hist Inputs (2)_covered amounts - July 2007" xfId="112" xr:uid="{00000000-0005-0000-0000-00007D000000}"/>
    <cellStyle name="c_Hist Inputs (2)_covered amounts - July 2007_Book2" xfId="113" xr:uid="{00000000-0005-0000-0000-00007E000000}"/>
    <cellStyle name="c_Hist Inputs (2)_covered amounts - July 2007_Estimates-07-08-Aug-07-V18" xfId="114" xr:uid="{00000000-0005-0000-0000-00007F000000}"/>
    <cellStyle name="c_Hist Inputs (2)_covered amounts - July 2007_Estimates-07-08-Aug-07-V19" xfId="115" xr:uid="{00000000-0005-0000-0000-000080000000}"/>
    <cellStyle name="c_Hist Inputs (2)_covered amounts - July 2007_Estimates-07-08-Dec-07-V03" xfId="116" xr:uid="{00000000-0005-0000-0000-000081000000}"/>
    <cellStyle name="c_Hist Inputs (2)_covered amounts - July 2007_Estimates-07-08-Dec-07-V04" xfId="117" xr:uid="{00000000-0005-0000-0000-000082000000}"/>
    <cellStyle name="c_Hist Inputs (2)_covered amounts - July 2007_Estimates-07-08-Jan-08-V14" xfId="118" xr:uid="{00000000-0005-0000-0000-000083000000}"/>
    <cellStyle name="c_Hist Inputs (2)_covered amounts - July 2007_Estimates-07-08-Oct-07-V02" xfId="119" xr:uid="{00000000-0005-0000-0000-000084000000}"/>
    <cellStyle name="c_Hist Inputs (2)_covered amounts - July 2007_Estimates-07-08-Sep-07-V15" xfId="120" xr:uid="{00000000-0005-0000-0000-000085000000}"/>
    <cellStyle name="c_Hist Inputs (2)_covered amounts - July 2007_Estimates-07-08-Sep-07-V16" xfId="121" xr:uid="{00000000-0005-0000-0000-000086000000}"/>
    <cellStyle name="c_Hist Inputs (2)_covered amounts - July 2007_Fx Model" xfId="122" xr:uid="{00000000-0005-0000-0000-000087000000}"/>
    <cellStyle name="c_LBO Summary" xfId="123" xr:uid="{00000000-0005-0000-0000-000088000000}"/>
    <cellStyle name="c_LBO Summary_covered amounts - July 2007" xfId="124" xr:uid="{00000000-0005-0000-0000-000089000000}"/>
    <cellStyle name="c_LBO Summary_covered amounts - July 2007_Book2" xfId="125" xr:uid="{00000000-0005-0000-0000-00008A000000}"/>
    <cellStyle name="c_LBO Summary_covered amounts - July 2007_Estimates-07-08-Aug-07-V18" xfId="126" xr:uid="{00000000-0005-0000-0000-00008B000000}"/>
    <cellStyle name="c_LBO Summary_covered amounts - July 2007_Estimates-07-08-Aug-07-V19" xfId="127" xr:uid="{00000000-0005-0000-0000-00008C000000}"/>
    <cellStyle name="c_LBO Summary_covered amounts - July 2007_Estimates-07-08-Dec-07-V03" xfId="128" xr:uid="{00000000-0005-0000-0000-00008D000000}"/>
    <cellStyle name="c_LBO Summary_covered amounts - July 2007_Estimates-07-08-Dec-07-V04" xfId="129" xr:uid="{00000000-0005-0000-0000-00008E000000}"/>
    <cellStyle name="c_LBO Summary_covered amounts - July 2007_Estimates-07-08-Jan-08-V14" xfId="130" xr:uid="{00000000-0005-0000-0000-00008F000000}"/>
    <cellStyle name="c_LBO Summary_covered amounts - July 2007_Estimates-07-08-Oct-07-V02" xfId="131" xr:uid="{00000000-0005-0000-0000-000090000000}"/>
    <cellStyle name="c_LBO Summary_covered amounts - July 2007_Estimates-07-08-Sep-07-V15" xfId="132" xr:uid="{00000000-0005-0000-0000-000091000000}"/>
    <cellStyle name="c_LBO Summary_covered amounts - July 2007_Estimates-07-08-Sep-07-V16" xfId="133" xr:uid="{00000000-0005-0000-0000-000092000000}"/>
    <cellStyle name="c_LBO Summary_covered amounts - July 2007_Fx Model" xfId="134" xr:uid="{00000000-0005-0000-0000-000093000000}"/>
    <cellStyle name="c_Schedules" xfId="135" xr:uid="{00000000-0005-0000-0000-000094000000}"/>
    <cellStyle name="c_Schedules_covered amounts - July 2007" xfId="136" xr:uid="{00000000-0005-0000-0000-000095000000}"/>
    <cellStyle name="c_Schedules_covered amounts - July 2007_Book2" xfId="137" xr:uid="{00000000-0005-0000-0000-000096000000}"/>
    <cellStyle name="c_Schedules_covered amounts - July 2007_Estimates-07-08-Aug-07-V18" xfId="138" xr:uid="{00000000-0005-0000-0000-000097000000}"/>
    <cellStyle name="c_Schedules_covered amounts - July 2007_Estimates-07-08-Aug-07-V19" xfId="139" xr:uid="{00000000-0005-0000-0000-000098000000}"/>
    <cellStyle name="c_Schedules_covered amounts - July 2007_Estimates-07-08-Dec-07-V03" xfId="140" xr:uid="{00000000-0005-0000-0000-000099000000}"/>
    <cellStyle name="c_Schedules_covered amounts - July 2007_Estimates-07-08-Dec-07-V04" xfId="141" xr:uid="{00000000-0005-0000-0000-00009A000000}"/>
    <cellStyle name="c_Schedules_covered amounts - July 2007_Estimates-07-08-Jan-08-V14" xfId="142" xr:uid="{00000000-0005-0000-0000-00009B000000}"/>
    <cellStyle name="c_Schedules_covered amounts - July 2007_Estimates-07-08-Oct-07-V02" xfId="143" xr:uid="{00000000-0005-0000-0000-00009C000000}"/>
    <cellStyle name="c_Schedules_covered amounts - July 2007_Estimates-07-08-Sep-07-V15" xfId="144" xr:uid="{00000000-0005-0000-0000-00009D000000}"/>
    <cellStyle name="c_Schedules_covered amounts - July 2007_Estimates-07-08-Sep-07-V16" xfId="145" xr:uid="{00000000-0005-0000-0000-00009E000000}"/>
    <cellStyle name="c_Schedules_covered amounts - July 2007_Fx Model" xfId="146" xr:uid="{00000000-0005-0000-0000-00009F000000}"/>
    <cellStyle name="c_Trans Assump (2)" xfId="147" xr:uid="{00000000-0005-0000-0000-0000A0000000}"/>
    <cellStyle name="c_Trans Assump (2)_covered amounts - July 2007" xfId="148" xr:uid="{00000000-0005-0000-0000-0000A1000000}"/>
    <cellStyle name="c_Trans Assump (2)_covered amounts - July 2007_Book2" xfId="149" xr:uid="{00000000-0005-0000-0000-0000A2000000}"/>
    <cellStyle name="c_Trans Assump (2)_covered amounts - July 2007_Estimates-07-08-Aug-07-V18" xfId="150" xr:uid="{00000000-0005-0000-0000-0000A3000000}"/>
    <cellStyle name="c_Trans Assump (2)_covered amounts - July 2007_Estimates-07-08-Aug-07-V19" xfId="151" xr:uid="{00000000-0005-0000-0000-0000A4000000}"/>
    <cellStyle name="c_Trans Assump (2)_covered amounts - July 2007_Estimates-07-08-Dec-07-V03" xfId="152" xr:uid="{00000000-0005-0000-0000-0000A5000000}"/>
    <cellStyle name="c_Trans Assump (2)_covered amounts - July 2007_Estimates-07-08-Dec-07-V04" xfId="153" xr:uid="{00000000-0005-0000-0000-0000A6000000}"/>
    <cellStyle name="c_Trans Assump (2)_covered amounts - July 2007_Estimates-07-08-Jan-08-V14" xfId="154" xr:uid="{00000000-0005-0000-0000-0000A7000000}"/>
    <cellStyle name="c_Trans Assump (2)_covered amounts - July 2007_Estimates-07-08-Oct-07-V02" xfId="155" xr:uid="{00000000-0005-0000-0000-0000A8000000}"/>
    <cellStyle name="c_Trans Assump (2)_covered amounts - July 2007_Estimates-07-08-Sep-07-V15" xfId="156" xr:uid="{00000000-0005-0000-0000-0000A9000000}"/>
    <cellStyle name="c_Trans Assump (2)_covered amounts - July 2007_Estimates-07-08-Sep-07-V16" xfId="157" xr:uid="{00000000-0005-0000-0000-0000AA000000}"/>
    <cellStyle name="c_Trans Assump (2)_covered amounts - July 2007_Fx Model" xfId="158" xr:uid="{00000000-0005-0000-0000-0000AB000000}"/>
    <cellStyle name="c_Unit Price Sen. (2)" xfId="159" xr:uid="{00000000-0005-0000-0000-0000AC000000}"/>
    <cellStyle name="c_Unit Price Sen. (2)_covered amounts - July 2007" xfId="160" xr:uid="{00000000-0005-0000-0000-0000AD000000}"/>
    <cellStyle name="c_Unit Price Sen. (2)_covered amounts - July 2007_Book2" xfId="161" xr:uid="{00000000-0005-0000-0000-0000AE000000}"/>
    <cellStyle name="c_Unit Price Sen. (2)_covered amounts - July 2007_Estimates-07-08-Aug-07-V18" xfId="162" xr:uid="{00000000-0005-0000-0000-0000AF000000}"/>
    <cellStyle name="c_Unit Price Sen. (2)_covered amounts - July 2007_Estimates-07-08-Aug-07-V19" xfId="163" xr:uid="{00000000-0005-0000-0000-0000B0000000}"/>
    <cellStyle name="c_Unit Price Sen. (2)_covered amounts - July 2007_Estimates-07-08-Dec-07-V03" xfId="164" xr:uid="{00000000-0005-0000-0000-0000B1000000}"/>
    <cellStyle name="c_Unit Price Sen. (2)_covered amounts - July 2007_Estimates-07-08-Dec-07-V04" xfId="165" xr:uid="{00000000-0005-0000-0000-0000B2000000}"/>
    <cellStyle name="c_Unit Price Sen. (2)_covered amounts - July 2007_Estimates-07-08-Jan-08-V14" xfId="166" xr:uid="{00000000-0005-0000-0000-0000B3000000}"/>
    <cellStyle name="c_Unit Price Sen. (2)_covered amounts - July 2007_Estimates-07-08-Oct-07-V02" xfId="167" xr:uid="{00000000-0005-0000-0000-0000B4000000}"/>
    <cellStyle name="c_Unit Price Sen. (2)_covered amounts - July 2007_Estimates-07-08-Sep-07-V15" xfId="168" xr:uid="{00000000-0005-0000-0000-0000B5000000}"/>
    <cellStyle name="c_Unit Price Sen. (2)_covered amounts - July 2007_Estimates-07-08-Sep-07-V16" xfId="169" xr:uid="{00000000-0005-0000-0000-0000B6000000}"/>
    <cellStyle name="c_Unit Price Sen. (2)_covered amounts - July 2007_Fx Model" xfId="170" xr:uid="{00000000-0005-0000-0000-0000B7000000}"/>
    <cellStyle name="Calculation" xfId="171" builtinId="22" customBuiltin="1"/>
    <cellStyle name="Check Cell" xfId="172" builtinId="23" customBuiltin="1"/>
    <cellStyle name="Comma" xfId="173" builtinId="3"/>
    <cellStyle name="Comma 0" xfId="174" xr:uid="{00000000-0005-0000-0000-0000BB000000}"/>
    <cellStyle name="Comma 0*" xfId="175" xr:uid="{00000000-0005-0000-0000-0000BC000000}"/>
    <cellStyle name="Comma 0* 2" xfId="868" xr:uid="{00000000-0005-0000-0000-0000BD000000}"/>
    <cellStyle name="Comma 0_1124668" xfId="176" xr:uid="{00000000-0005-0000-0000-0000BE000000}"/>
    <cellStyle name="Comma 2" xfId="177" xr:uid="{00000000-0005-0000-0000-0000BF000000}"/>
    <cellStyle name="Comma 2 2" xfId="851" xr:uid="{00000000-0005-0000-0000-0000C0000000}"/>
    <cellStyle name="Currency [0.00]" xfId="178" xr:uid="{00000000-0005-0000-0000-0000C1000000}"/>
    <cellStyle name="Currency [0.00] 2" xfId="869" xr:uid="{00000000-0005-0000-0000-0000C2000000}"/>
    <cellStyle name="Currency 0" xfId="179" xr:uid="{00000000-0005-0000-0000-0000C3000000}"/>
    <cellStyle name="Currency 2" xfId="180" xr:uid="{00000000-0005-0000-0000-0000C4000000}"/>
    <cellStyle name="Dash" xfId="181" xr:uid="{00000000-0005-0000-0000-0000C5000000}"/>
    <cellStyle name="Date" xfId="182" xr:uid="{00000000-0005-0000-0000-0000C6000000}"/>
    <cellStyle name="Date Aligned" xfId="183" xr:uid="{00000000-0005-0000-0000-0000C7000000}"/>
    <cellStyle name="Dotted Line" xfId="184" xr:uid="{00000000-0005-0000-0000-0000C8000000}"/>
    <cellStyle name="Double Accounting" xfId="185" xr:uid="{00000000-0005-0000-0000-0000C9000000}"/>
    <cellStyle name="dp*NumberGeneral" xfId="186" xr:uid="{00000000-0005-0000-0000-0000CA000000}"/>
    <cellStyle name="Euro" xfId="187" xr:uid="{00000000-0005-0000-0000-0000CB000000}"/>
    <cellStyle name="Explanatory Text" xfId="188" builtinId="53" customBuiltin="1"/>
    <cellStyle name="FOOTER - Style1" xfId="189" xr:uid="{00000000-0005-0000-0000-0000CD000000}"/>
    <cellStyle name="Footnote" xfId="190" xr:uid="{00000000-0005-0000-0000-0000CE000000}"/>
    <cellStyle name="general" xfId="191" xr:uid="{00000000-0005-0000-0000-0000CF000000}"/>
    <cellStyle name="Good" xfId="192" builtinId="26" customBuiltin="1"/>
    <cellStyle name="Grey" xfId="193" xr:uid="{00000000-0005-0000-0000-0000D1000000}"/>
    <cellStyle name="Grey 2" xfId="870" xr:uid="{00000000-0005-0000-0000-0000D2000000}"/>
    <cellStyle name="Hard Percent" xfId="194" xr:uid="{00000000-0005-0000-0000-0000D3000000}"/>
    <cellStyle name="Header" xfId="195" xr:uid="{00000000-0005-0000-0000-0000D4000000}"/>
    <cellStyle name="Header1" xfId="196" xr:uid="{00000000-0005-0000-0000-0000D5000000}"/>
    <cellStyle name="Header2" xfId="197" xr:uid="{00000000-0005-0000-0000-0000D6000000}"/>
    <cellStyle name="Heading 1" xfId="198" builtinId="16" customBuiltin="1"/>
    <cellStyle name="Heading 2" xfId="199" builtinId="17" customBuiltin="1"/>
    <cellStyle name="Heading 3" xfId="200" builtinId="18" customBuiltin="1"/>
    <cellStyle name="Heading 4" xfId="201" builtinId="19" customBuiltin="1"/>
    <cellStyle name="Hyperlink" xfId="202" builtinId="8"/>
    <cellStyle name="Input" xfId="203" builtinId="20" customBuiltin="1"/>
    <cellStyle name="Input [yellow]" xfId="204" xr:uid="{00000000-0005-0000-0000-0000DD000000}"/>
    <cellStyle name="Input [yellow] 2" xfId="871" xr:uid="{00000000-0005-0000-0000-0000DE000000}"/>
    <cellStyle name="InputBlueFont" xfId="205" xr:uid="{00000000-0005-0000-0000-0000DF000000}"/>
    <cellStyle name="Invisible" xfId="206" xr:uid="{00000000-0005-0000-0000-0000E0000000}"/>
    <cellStyle name="Invisible 2" xfId="872" xr:uid="{00000000-0005-0000-0000-0000E1000000}"/>
    <cellStyle name="Linked Cell" xfId="207" builtinId="24" customBuiltin="1"/>
    <cellStyle name="Millares [0]_pldt" xfId="208" xr:uid="{00000000-0005-0000-0000-0000E3000000}"/>
    <cellStyle name="Millares_pldt" xfId="209" xr:uid="{00000000-0005-0000-0000-0000E4000000}"/>
    <cellStyle name="Milliers [0]_EDYAN" xfId="210" xr:uid="{00000000-0005-0000-0000-0000E5000000}"/>
    <cellStyle name="Milliers_EDYAN" xfId="211" xr:uid="{00000000-0005-0000-0000-0000E6000000}"/>
    <cellStyle name="Moneda [0]_pldt" xfId="212" xr:uid="{00000000-0005-0000-0000-0000E7000000}"/>
    <cellStyle name="Moneda_pldt" xfId="213" xr:uid="{00000000-0005-0000-0000-0000E8000000}"/>
    <cellStyle name="Monétaire [0]_EDYAN" xfId="214" xr:uid="{00000000-0005-0000-0000-0000E9000000}"/>
    <cellStyle name="Monétaire_EDYAN" xfId="215" xr:uid="{00000000-0005-0000-0000-0000EA000000}"/>
    <cellStyle name="Multiple" xfId="216" xr:uid="{00000000-0005-0000-0000-0000EB000000}"/>
    <cellStyle name="Neutral" xfId="217" builtinId="28" customBuiltin="1"/>
    <cellStyle name="Normal" xfId="0" builtinId="0"/>
    <cellStyle name="Normal - Style1" xfId="218" xr:uid="{00000000-0005-0000-0000-0000EE000000}"/>
    <cellStyle name="Normal - Style1 2" xfId="873" xr:uid="{00000000-0005-0000-0000-0000EF000000}"/>
    <cellStyle name="Normal - Style2" xfId="219" xr:uid="{00000000-0005-0000-0000-0000F0000000}"/>
    <cellStyle name="Normal 2" xfId="852" xr:uid="{00000000-0005-0000-0000-0000F1000000}"/>
    <cellStyle name="Normal 2 7" xfId="849" xr:uid="{00000000-0005-0000-0000-0000F2000000}"/>
    <cellStyle name="Normal 2 7 2" xfId="853" xr:uid="{00000000-0005-0000-0000-0000F3000000}"/>
    <cellStyle name="normální_laroux" xfId="220" xr:uid="{00000000-0005-0000-0000-0000F4000000}"/>
    <cellStyle name="NormalPERET956" xfId="221" xr:uid="{00000000-0005-0000-0000-0000F5000000}"/>
    <cellStyle name="Note" xfId="222" builtinId="10" customBuiltin="1"/>
    <cellStyle name="Note 2" xfId="874" xr:uid="{00000000-0005-0000-0000-0000F7000000}"/>
    <cellStyle name="Output" xfId="223" builtinId="21" customBuiltin="1"/>
    <cellStyle name="Output Amounts" xfId="224" xr:uid="{00000000-0005-0000-0000-0000F9000000}"/>
    <cellStyle name="Output Column Headings" xfId="225" xr:uid="{00000000-0005-0000-0000-0000FA000000}"/>
    <cellStyle name="Output Line Items" xfId="226" xr:uid="{00000000-0005-0000-0000-0000FB000000}"/>
    <cellStyle name="Output Report Heading" xfId="227" xr:uid="{00000000-0005-0000-0000-0000FC000000}"/>
    <cellStyle name="Output Report Title" xfId="228" xr:uid="{00000000-0005-0000-0000-0000FD000000}"/>
    <cellStyle name="Output1_Back" xfId="229" xr:uid="{00000000-0005-0000-0000-0000FE000000}"/>
    <cellStyle name="Page Number" xfId="230" xr:uid="{00000000-0005-0000-0000-0000FF000000}"/>
    <cellStyle name="Percent" xfId="231" builtinId="5"/>
    <cellStyle name="Percent (0)" xfId="232" xr:uid="{00000000-0005-0000-0000-000001010000}"/>
    <cellStyle name="Percent (0) 2" xfId="875" xr:uid="{00000000-0005-0000-0000-000002010000}"/>
    <cellStyle name="Percent [2]" xfId="233" xr:uid="{00000000-0005-0000-0000-000003010000}"/>
    <cellStyle name="Percent [2] 2" xfId="876" xr:uid="{00000000-0005-0000-0000-000004010000}"/>
    <cellStyle name="Percent 2" xfId="850" xr:uid="{00000000-0005-0000-0000-000005010000}"/>
    <cellStyle name="Pershare" xfId="234" xr:uid="{00000000-0005-0000-0000-000006010000}"/>
    <cellStyle name="PSChar" xfId="235" xr:uid="{00000000-0005-0000-0000-000007010000}"/>
    <cellStyle name="PSDate" xfId="236" xr:uid="{00000000-0005-0000-0000-000008010000}"/>
    <cellStyle name="PSDec" xfId="237" xr:uid="{00000000-0005-0000-0000-000009010000}"/>
    <cellStyle name="PSHeading" xfId="238" xr:uid="{00000000-0005-0000-0000-00000A010000}"/>
    <cellStyle name="PSInt" xfId="239" xr:uid="{00000000-0005-0000-0000-00000B010000}"/>
    <cellStyle name="PSSpacer" xfId="240" xr:uid="{00000000-0005-0000-0000-00000C010000}"/>
    <cellStyle name="s" xfId="241" xr:uid="{00000000-0005-0000-0000-00000D010000}"/>
    <cellStyle name="s_Bal Sheets" xfId="242" xr:uid="{00000000-0005-0000-0000-00000E010000}"/>
    <cellStyle name="s_Bal Sheets_1" xfId="243" xr:uid="{00000000-0005-0000-0000-00000F010000}"/>
    <cellStyle name="s_Bal Sheets_1_covered amounts - July 2007" xfId="244" xr:uid="{00000000-0005-0000-0000-000010010000}"/>
    <cellStyle name="s_Bal Sheets_1_covered amounts - July 2007_Book2" xfId="245" xr:uid="{00000000-0005-0000-0000-000011010000}"/>
    <cellStyle name="s_Bal Sheets_1_covered amounts - July 2007_Estimates-07-08-Aug-07-V18" xfId="246" xr:uid="{00000000-0005-0000-0000-000012010000}"/>
    <cellStyle name="s_Bal Sheets_1_covered amounts - July 2007_Estimates-07-08-Aug-07-V19" xfId="247" xr:uid="{00000000-0005-0000-0000-000013010000}"/>
    <cellStyle name="s_Bal Sheets_1_covered amounts - July 2007_Estimates-07-08-Dec-07-V03" xfId="248" xr:uid="{00000000-0005-0000-0000-000014010000}"/>
    <cellStyle name="s_Bal Sheets_1_covered amounts - July 2007_Estimates-07-08-Dec-07-V04" xfId="249" xr:uid="{00000000-0005-0000-0000-000015010000}"/>
    <cellStyle name="s_Bal Sheets_1_covered amounts - July 2007_Estimates-07-08-Jan-08-V14" xfId="250" xr:uid="{00000000-0005-0000-0000-000016010000}"/>
    <cellStyle name="s_Bal Sheets_1_covered amounts - July 2007_Estimates-07-08-Oct-07-V02" xfId="251" xr:uid="{00000000-0005-0000-0000-000017010000}"/>
    <cellStyle name="s_Bal Sheets_1_covered amounts - July 2007_Estimates-07-08-Sep-07-V15" xfId="252" xr:uid="{00000000-0005-0000-0000-000018010000}"/>
    <cellStyle name="s_Bal Sheets_1_covered amounts - July 2007_Estimates-07-08-Sep-07-V16" xfId="253" xr:uid="{00000000-0005-0000-0000-000019010000}"/>
    <cellStyle name="s_Bal Sheets_1_covered amounts - July 2007_Fx Model" xfId="254" xr:uid="{00000000-0005-0000-0000-00001A010000}"/>
    <cellStyle name="s_Bal Sheets_2" xfId="255" xr:uid="{00000000-0005-0000-0000-00001B010000}"/>
    <cellStyle name="s_Bal Sheets_2_covered amounts - July 2007" xfId="256" xr:uid="{00000000-0005-0000-0000-00001C010000}"/>
    <cellStyle name="s_Bal Sheets_2_covered amounts - July 2007_Book2" xfId="257" xr:uid="{00000000-0005-0000-0000-00001D010000}"/>
    <cellStyle name="s_Bal Sheets_2_covered amounts - July 2007_Estimates-07-08-Aug-07-V18" xfId="258" xr:uid="{00000000-0005-0000-0000-00001E010000}"/>
    <cellStyle name="s_Bal Sheets_2_covered amounts - July 2007_Estimates-07-08-Aug-07-V19" xfId="259" xr:uid="{00000000-0005-0000-0000-00001F010000}"/>
    <cellStyle name="s_Bal Sheets_2_covered amounts - July 2007_Estimates-07-08-Dec-07-V03" xfId="260" xr:uid="{00000000-0005-0000-0000-000020010000}"/>
    <cellStyle name="s_Bal Sheets_2_covered amounts - July 2007_Estimates-07-08-Dec-07-V04" xfId="261" xr:uid="{00000000-0005-0000-0000-000021010000}"/>
    <cellStyle name="s_Bal Sheets_2_covered amounts - July 2007_Estimates-07-08-Jan-08-V14" xfId="262" xr:uid="{00000000-0005-0000-0000-000022010000}"/>
    <cellStyle name="s_Bal Sheets_2_covered amounts - July 2007_Estimates-07-08-Oct-07-V02" xfId="263" xr:uid="{00000000-0005-0000-0000-000023010000}"/>
    <cellStyle name="s_Bal Sheets_2_covered amounts - July 2007_Estimates-07-08-Sep-07-V15" xfId="264" xr:uid="{00000000-0005-0000-0000-000024010000}"/>
    <cellStyle name="s_Bal Sheets_2_covered amounts - July 2007_Estimates-07-08-Sep-07-V16" xfId="265" xr:uid="{00000000-0005-0000-0000-000025010000}"/>
    <cellStyle name="s_Bal Sheets_2_covered amounts - July 2007_Fx Model" xfId="266" xr:uid="{00000000-0005-0000-0000-000026010000}"/>
    <cellStyle name="s_Bal Sheets_covered amounts - July 2007" xfId="267" xr:uid="{00000000-0005-0000-0000-000027010000}"/>
    <cellStyle name="s_Bal Sheets_covered amounts - July 2007_Book2" xfId="268" xr:uid="{00000000-0005-0000-0000-000028010000}"/>
    <cellStyle name="s_Bal Sheets_covered amounts - July 2007_Estimates-07-08-Aug-07-V18" xfId="269" xr:uid="{00000000-0005-0000-0000-000029010000}"/>
    <cellStyle name="s_Bal Sheets_covered amounts - July 2007_Estimates-07-08-Aug-07-V19" xfId="270" xr:uid="{00000000-0005-0000-0000-00002A010000}"/>
    <cellStyle name="s_Bal Sheets_covered amounts - July 2007_Estimates-07-08-Dec-07-V03" xfId="271" xr:uid="{00000000-0005-0000-0000-00002B010000}"/>
    <cellStyle name="s_Bal Sheets_covered amounts - July 2007_Estimates-07-08-Dec-07-V04" xfId="272" xr:uid="{00000000-0005-0000-0000-00002C010000}"/>
    <cellStyle name="s_Bal Sheets_covered amounts - July 2007_Estimates-07-08-Jan-08-V14" xfId="273" xr:uid="{00000000-0005-0000-0000-00002D010000}"/>
    <cellStyle name="s_Bal Sheets_covered amounts - July 2007_Estimates-07-08-Oct-07-V02" xfId="274" xr:uid="{00000000-0005-0000-0000-00002E010000}"/>
    <cellStyle name="s_Bal Sheets_covered amounts - July 2007_Estimates-07-08-Sep-07-V15" xfId="275" xr:uid="{00000000-0005-0000-0000-00002F010000}"/>
    <cellStyle name="s_Bal Sheets_covered amounts - July 2007_Estimates-07-08-Sep-07-V16" xfId="276" xr:uid="{00000000-0005-0000-0000-000030010000}"/>
    <cellStyle name="s_Bal Sheets_covered amounts - July 2007_Fx Model" xfId="277" xr:uid="{00000000-0005-0000-0000-000031010000}"/>
    <cellStyle name="s_Cases" xfId="278" xr:uid="{00000000-0005-0000-0000-000032010000}"/>
    <cellStyle name="s_Cases_1" xfId="279" xr:uid="{00000000-0005-0000-0000-000033010000}"/>
    <cellStyle name="s_Cases_1_covered amounts - July 2007" xfId="280" xr:uid="{00000000-0005-0000-0000-000034010000}"/>
    <cellStyle name="s_Cases_1_covered amounts - July 2007_Book2" xfId="281" xr:uid="{00000000-0005-0000-0000-000035010000}"/>
    <cellStyle name="s_Cases_1_covered amounts - July 2007_Estimates-07-08-Aug-07-V18" xfId="282" xr:uid="{00000000-0005-0000-0000-000036010000}"/>
    <cellStyle name="s_Cases_1_covered amounts - July 2007_Estimates-07-08-Aug-07-V19" xfId="283" xr:uid="{00000000-0005-0000-0000-000037010000}"/>
    <cellStyle name="s_Cases_1_covered amounts - July 2007_Estimates-07-08-Dec-07-V03" xfId="284" xr:uid="{00000000-0005-0000-0000-000038010000}"/>
    <cellStyle name="s_Cases_1_covered amounts - July 2007_Estimates-07-08-Dec-07-V04" xfId="285" xr:uid="{00000000-0005-0000-0000-000039010000}"/>
    <cellStyle name="s_Cases_1_covered amounts - July 2007_Estimates-07-08-Jan-08-V14" xfId="286" xr:uid="{00000000-0005-0000-0000-00003A010000}"/>
    <cellStyle name="s_Cases_1_covered amounts - July 2007_Estimates-07-08-Oct-07-V02" xfId="287" xr:uid="{00000000-0005-0000-0000-00003B010000}"/>
    <cellStyle name="s_Cases_1_covered amounts - July 2007_Estimates-07-08-Sep-07-V15" xfId="288" xr:uid="{00000000-0005-0000-0000-00003C010000}"/>
    <cellStyle name="s_Cases_1_covered amounts - July 2007_Estimates-07-08-Sep-07-V16" xfId="289" xr:uid="{00000000-0005-0000-0000-00003D010000}"/>
    <cellStyle name="s_Cases_1_covered amounts - July 2007_Fx Model" xfId="290" xr:uid="{00000000-0005-0000-0000-00003E010000}"/>
    <cellStyle name="s_Cases_covered amounts - July 2007" xfId="291" xr:uid="{00000000-0005-0000-0000-00003F010000}"/>
    <cellStyle name="s_Cases_covered amounts - July 2007_Book2" xfId="292" xr:uid="{00000000-0005-0000-0000-000040010000}"/>
    <cellStyle name="s_Cases_covered amounts - July 2007_Estimates-07-08-Aug-07-V18" xfId="293" xr:uid="{00000000-0005-0000-0000-000041010000}"/>
    <cellStyle name="s_Cases_covered amounts - July 2007_Estimates-07-08-Aug-07-V19" xfId="294" xr:uid="{00000000-0005-0000-0000-000042010000}"/>
    <cellStyle name="s_Cases_covered amounts - July 2007_Estimates-07-08-Dec-07-V03" xfId="295" xr:uid="{00000000-0005-0000-0000-000043010000}"/>
    <cellStyle name="s_Cases_covered amounts - July 2007_Estimates-07-08-Dec-07-V04" xfId="296" xr:uid="{00000000-0005-0000-0000-000044010000}"/>
    <cellStyle name="s_Cases_covered amounts - July 2007_Estimates-07-08-Jan-08-V14" xfId="297" xr:uid="{00000000-0005-0000-0000-000045010000}"/>
    <cellStyle name="s_Cases_covered amounts - July 2007_Estimates-07-08-Oct-07-V02" xfId="298" xr:uid="{00000000-0005-0000-0000-000046010000}"/>
    <cellStyle name="s_Cases_covered amounts - July 2007_Estimates-07-08-Sep-07-V15" xfId="299" xr:uid="{00000000-0005-0000-0000-000047010000}"/>
    <cellStyle name="s_Cases_covered amounts - July 2007_Estimates-07-08-Sep-07-V16" xfId="300" xr:uid="{00000000-0005-0000-0000-000048010000}"/>
    <cellStyle name="s_Cases_covered amounts - July 2007_Fx Model" xfId="301" xr:uid="{00000000-0005-0000-0000-000049010000}"/>
    <cellStyle name="s_covered amounts - July 2007" xfId="302" xr:uid="{00000000-0005-0000-0000-00004A010000}"/>
    <cellStyle name="s_covered amounts - July 2007_Book2" xfId="303" xr:uid="{00000000-0005-0000-0000-00004B010000}"/>
    <cellStyle name="s_covered amounts - July 2007_Estimates-07-08-Aug-07-V18" xfId="304" xr:uid="{00000000-0005-0000-0000-00004C010000}"/>
    <cellStyle name="s_covered amounts - July 2007_Estimates-07-08-Aug-07-V19" xfId="305" xr:uid="{00000000-0005-0000-0000-00004D010000}"/>
    <cellStyle name="s_covered amounts - July 2007_Estimates-07-08-Dec-07-V03" xfId="306" xr:uid="{00000000-0005-0000-0000-00004E010000}"/>
    <cellStyle name="s_covered amounts - July 2007_Estimates-07-08-Dec-07-V04" xfId="307" xr:uid="{00000000-0005-0000-0000-00004F010000}"/>
    <cellStyle name="s_covered amounts - July 2007_Estimates-07-08-Jan-08-V14" xfId="308" xr:uid="{00000000-0005-0000-0000-000050010000}"/>
    <cellStyle name="s_covered amounts - July 2007_Estimates-07-08-Oct-07-V02" xfId="309" xr:uid="{00000000-0005-0000-0000-000051010000}"/>
    <cellStyle name="s_covered amounts - July 2007_Estimates-07-08-Sep-07-V15" xfId="310" xr:uid="{00000000-0005-0000-0000-000052010000}"/>
    <cellStyle name="s_covered amounts - July 2007_Estimates-07-08-Sep-07-V16" xfId="311" xr:uid="{00000000-0005-0000-0000-000053010000}"/>
    <cellStyle name="s_covered amounts - July 2007_Fx Model" xfId="312" xr:uid="{00000000-0005-0000-0000-000054010000}"/>
    <cellStyle name="s_Credit (2)" xfId="313" xr:uid="{00000000-0005-0000-0000-000055010000}"/>
    <cellStyle name="s_Credit (2)_1" xfId="314" xr:uid="{00000000-0005-0000-0000-000056010000}"/>
    <cellStyle name="s_Credit (2)_1_covered amounts - July 2007" xfId="315" xr:uid="{00000000-0005-0000-0000-000057010000}"/>
    <cellStyle name="s_Credit (2)_1_covered amounts - July 2007_Book2" xfId="316" xr:uid="{00000000-0005-0000-0000-000058010000}"/>
    <cellStyle name="s_Credit (2)_1_covered amounts - July 2007_Estimates-07-08-Aug-07-V18" xfId="317" xr:uid="{00000000-0005-0000-0000-000059010000}"/>
    <cellStyle name="s_Credit (2)_1_covered amounts - July 2007_Estimates-07-08-Aug-07-V19" xfId="318" xr:uid="{00000000-0005-0000-0000-00005A010000}"/>
    <cellStyle name="s_Credit (2)_1_covered amounts - July 2007_Estimates-07-08-Dec-07-V03" xfId="319" xr:uid="{00000000-0005-0000-0000-00005B010000}"/>
    <cellStyle name="s_Credit (2)_1_covered amounts - July 2007_Estimates-07-08-Dec-07-V04" xfId="320" xr:uid="{00000000-0005-0000-0000-00005C010000}"/>
    <cellStyle name="s_Credit (2)_1_covered amounts - July 2007_Estimates-07-08-Jan-08-V14" xfId="321" xr:uid="{00000000-0005-0000-0000-00005D010000}"/>
    <cellStyle name="s_Credit (2)_1_covered amounts - July 2007_Estimates-07-08-Oct-07-V02" xfId="322" xr:uid="{00000000-0005-0000-0000-00005E010000}"/>
    <cellStyle name="s_Credit (2)_1_covered amounts - July 2007_Estimates-07-08-Sep-07-V15" xfId="323" xr:uid="{00000000-0005-0000-0000-00005F010000}"/>
    <cellStyle name="s_Credit (2)_1_covered amounts - July 2007_Estimates-07-08-Sep-07-V16" xfId="324" xr:uid="{00000000-0005-0000-0000-000060010000}"/>
    <cellStyle name="s_Credit (2)_1_covered amounts - July 2007_Fx Model" xfId="325" xr:uid="{00000000-0005-0000-0000-000061010000}"/>
    <cellStyle name="s_Credit (2)_2" xfId="326" xr:uid="{00000000-0005-0000-0000-000062010000}"/>
    <cellStyle name="s_Credit (2)_2_covered amounts - July 2007" xfId="327" xr:uid="{00000000-0005-0000-0000-000063010000}"/>
    <cellStyle name="s_Credit (2)_2_covered amounts - July 2007_Book2" xfId="328" xr:uid="{00000000-0005-0000-0000-000064010000}"/>
    <cellStyle name="s_Credit (2)_2_covered amounts - July 2007_Estimates-07-08-Aug-07-V18" xfId="329" xr:uid="{00000000-0005-0000-0000-000065010000}"/>
    <cellStyle name="s_Credit (2)_2_covered amounts - July 2007_Estimates-07-08-Aug-07-V19" xfId="330" xr:uid="{00000000-0005-0000-0000-000066010000}"/>
    <cellStyle name="s_Credit (2)_2_covered amounts - July 2007_Estimates-07-08-Dec-07-V03" xfId="331" xr:uid="{00000000-0005-0000-0000-000067010000}"/>
    <cellStyle name="s_Credit (2)_2_covered amounts - July 2007_Estimates-07-08-Dec-07-V04" xfId="332" xr:uid="{00000000-0005-0000-0000-000068010000}"/>
    <cellStyle name="s_Credit (2)_2_covered amounts - July 2007_Estimates-07-08-Jan-08-V14" xfId="333" xr:uid="{00000000-0005-0000-0000-000069010000}"/>
    <cellStyle name="s_Credit (2)_2_covered amounts - July 2007_Estimates-07-08-Oct-07-V02" xfId="334" xr:uid="{00000000-0005-0000-0000-00006A010000}"/>
    <cellStyle name="s_Credit (2)_2_covered amounts - July 2007_Estimates-07-08-Sep-07-V15" xfId="335" xr:uid="{00000000-0005-0000-0000-00006B010000}"/>
    <cellStyle name="s_Credit (2)_2_covered amounts - July 2007_Estimates-07-08-Sep-07-V16" xfId="336" xr:uid="{00000000-0005-0000-0000-00006C010000}"/>
    <cellStyle name="s_Credit (2)_2_covered amounts - July 2007_Fx Model" xfId="337" xr:uid="{00000000-0005-0000-0000-00006D010000}"/>
    <cellStyle name="s_Credit (2)_covered amounts - July 2007" xfId="338" xr:uid="{00000000-0005-0000-0000-00006E010000}"/>
    <cellStyle name="s_Credit (2)_covered amounts - July 2007_Book2" xfId="339" xr:uid="{00000000-0005-0000-0000-00006F010000}"/>
    <cellStyle name="s_Credit (2)_covered amounts - July 2007_Estimates-07-08-Aug-07-V18" xfId="340" xr:uid="{00000000-0005-0000-0000-000070010000}"/>
    <cellStyle name="s_Credit (2)_covered amounts - July 2007_Estimates-07-08-Aug-07-V19" xfId="341" xr:uid="{00000000-0005-0000-0000-000071010000}"/>
    <cellStyle name="s_Credit (2)_covered amounts - July 2007_Estimates-07-08-Dec-07-V03" xfId="342" xr:uid="{00000000-0005-0000-0000-000072010000}"/>
    <cellStyle name="s_Credit (2)_covered amounts - July 2007_Estimates-07-08-Dec-07-V04" xfId="343" xr:uid="{00000000-0005-0000-0000-000073010000}"/>
    <cellStyle name="s_Credit (2)_covered amounts - July 2007_Estimates-07-08-Jan-08-V14" xfId="344" xr:uid="{00000000-0005-0000-0000-000074010000}"/>
    <cellStyle name="s_Credit (2)_covered amounts - July 2007_Estimates-07-08-Oct-07-V02" xfId="345" xr:uid="{00000000-0005-0000-0000-000075010000}"/>
    <cellStyle name="s_Credit (2)_covered amounts - July 2007_Estimates-07-08-Sep-07-V15" xfId="346" xr:uid="{00000000-0005-0000-0000-000076010000}"/>
    <cellStyle name="s_Credit (2)_covered amounts - July 2007_Estimates-07-08-Sep-07-V16" xfId="347" xr:uid="{00000000-0005-0000-0000-000077010000}"/>
    <cellStyle name="s_Credit (2)_covered amounts - July 2007_Fx Model" xfId="348" xr:uid="{00000000-0005-0000-0000-000078010000}"/>
    <cellStyle name="s_DCF Inputs" xfId="349" xr:uid="{00000000-0005-0000-0000-000079010000}"/>
    <cellStyle name="s_DCF Inputs_1" xfId="350" xr:uid="{00000000-0005-0000-0000-00007A010000}"/>
    <cellStyle name="s_DCF Inputs_1_covered amounts - July 2007" xfId="351" xr:uid="{00000000-0005-0000-0000-00007B010000}"/>
    <cellStyle name="s_DCF Inputs_1_covered amounts - July 2007_Book2" xfId="352" xr:uid="{00000000-0005-0000-0000-00007C010000}"/>
    <cellStyle name="s_DCF Inputs_1_covered amounts - July 2007_Estimates-07-08-Aug-07-V18" xfId="353" xr:uid="{00000000-0005-0000-0000-00007D010000}"/>
    <cellStyle name="s_DCF Inputs_1_covered amounts - July 2007_Estimates-07-08-Aug-07-V19" xfId="354" xr:uid="{00000000-0005-0000-0000-00007E010000}"/>
    <cellStyle name="s_DCF Inputs_1_covered amounts - July 2007_Estimates-07-08-Dec-07-V03" xfId="355" xr:uid="{00000000-0005-0000-0000-00007F010000}"/>
    <cellStyle name="s_DCF Inputs_1_covered amounts - July 2007_Estimates-07-08-Dec-07-V04" xfId="356" xr:uid="{00000000-0005-0000-0000-000080010000}"/>
    <cellStyle name="s_DCF Inputs_1_covered amounts - July 2007_Estimates-07-08-Jan-08-V14" xfId="357" xr:uid="{00000000-0005-0000-0000-000081010000}"/>
    <cellStyle name="s_DCF Inputs_1_covered amounts - July 2007_Estimates-07-08-Oct-07-V02" xfId="358" xr:uid="{00000000-0005-0000-0000-000082010000}"/>
    <cellStyle name="s_DCF Inputs_1_covered amounts - July 2007_Estimates-07-08-Sep-07-V15" xfId="359" xr:uid="{00000000-0005-0000-0000-000083010000}"/>
    <cellStyle name="s_DCF Inputs_1_covered amounts - July 2007_Estimates-07-08-Sep-07-V16" xfId="360" xr:uid="{00000000-0005-0000-0000-000084010000}"/>
    <cellStyle name="s_DCF Inputs_1_covered amounts - July 2007_Fx Model" xfId="361" xr:uid="{00000000-0005-0000-0000-000085010000}"/>
    <cellStyle name="s_DCF Inputs_2" xfId="362" xr:uid="{00000000-0005-0000-0000-000086010000}"/>
    <cellStyle name="s_DCF Inputs_2_covered amounts - July 2007" xfId="363" xr:uid="{00000000-0005-0000-0000-000087010000}"/>
    <cellStyle name="s_DCF Inputs_2_covered amounts - July 2007_Book2" xfId="364" xr:uid="{00000000-0005-0000-0000-000088010000}"/>
    <cellStyle name="s_DCF Inputs_2_covered amounts - July 2007_Estimates-07-08-Aug-07-V18" xfId="365" xr:uid="{00000000-0005-0000-0000-000089010000}"/>
    <cellStyle name="s_DCF Inputs_2_covered amounts - July 2007_Estimates-07-08-Aug-07-V19" xfId="366" xr:uid="{00000000-0005-0000-0000-00008A010000}"/>
    <cellStyle name="s_DCF Inputs_2_covered amounts - July 2007_Estimates-07-08-Dec-07-V03" xfId="367" xr:uid="{00000000-0005-0000-0000-00008B010000}"/>
    <cellStyle name="s_DCF Inputs_2_covered amounts - July 2007_Estimates-07-08-Dec-07-V04" xfId="368" xr:uid="{00000000-0005-0000-0000-00008C010000}"/>
    <cellStyle name="s_DCF Inputs_2_covered amounts - July 2007_Estimates-07-08-Jan-08-V14" xfId="369" xr:uid="{00000000-0005-0000-0000-00008D010000}"/>
    <cellStyle name="s_DCF Inputs_2_covered amounts - July 2007_Estimates-07-08-Oct-07-V02" xfId="370" xr:uid="{00000000-0005-0000-0000-00008E010000}"/>
    <cellStyle name="s_DCF Inputs_2_covered amounts - July 2007_Estimates-07-08-Sep-07-V15" xfId="371" xr:uid="{00000000-0005-0000-0000-00008F010000}"/>
    <cellStyle name="s_DCF Inputs_2_covered amounts - July 2007_Estimates-07-08-Sep-07-V16" xfId="372" xr:uid="{00000000-0005-0000-0000-000090010000}"/>
    <cellStyle name="s_DCF Inputs_2_covered amounts - July 2007_Fx Model" xfId="373" xr:uid="{00000000-0005-0000-0000-000091010000}"/>
    <cellStyle name="s_DCF Inputs_covered amounts - July 2007" xfId="374" xr:uid="{00000000-0005-0000-0000-000092010000}"/>
    <cellStyle name="s_DCF Inputs_covered amounts - July 2007_Book2" xfId="375" xr:uid="{00000000-0005-0000-0000-000093010000}"/>
    <cellStyle name="s_DCF Inputs_covered amounts - July 2007_Estimates-07-08-Aug-07-V18" xfId="376" xr:uid="{00000000-0005-0000-0000-000094010000}"/>
    <cellStyle name="s_DCF Inputs_covered amounts - July 2007_Estimates-07-08-Aug-07-V19" xfId="377" xr:uid="{00000000-0005-0000-0000-000095010000}"/>
    <cellStyle name="s_DCF Inputs_covered amounts - July 2007_Estimates-07-08-Dec-07-V03" xfId="378" xr:uid="{00000000-0005-0000-0000-000096010000}"/>
    <cellStyle name="s_DCF Inputs_covered amounts - July 2007_Estimates-07-08-Dec-07-V04" xfId="379" xr:uid="{00000000-0005-0000-0000-000097010000}"/>
    <cellStyle name="s_DCF Inputs_covered amounts - July 2007_Estimates-07-08-Jan-08-V14" xfId="380" xr:uid="{00000000-0005-0000-0000-000098010000}"/>
    <cellStyle name="s_DCF Inputs_covered amounts - July 2007_Estimates-07-08-Oct-07-V02" xfId="381" xr:uid="{00000000-0005-0000-0000-000099010000}"/>
    <cellStyle name="s_DCF Inputs_covered amounts - July 2007_Estimates-07-08-Sep-07-V15" xfId="382" xr:uid="{00000000-0005-0000-0000-00009A010000}"/>
    <cellStyle name="s_DCF Inputs_covered amounts - July 2007_Estimates-07-08-Sep-07-V16" xfId="383" xr:uid="{00000000-0005-0000-0000-00009B010000}"/>
    <cellStyle name="s_DCF Inputs_covered amounts - July 2007_Fx Model" xfId="384" xr:uid="{00000000-0005-0000-0000-00009C010000}"/>
    <cellStyle name="s_DCF Matrix" xfId="385" xr:uid="{00000000-0005-0000-0000-00009D010000}"/>
    <cellStyle name="s_DCF Matrix_1" xfId="386" xr:uid="{00000000-0005-0000-0000-00009E010000}"/>
    <cellStyle name="s_DCF Matrix_1_covered amounts - July 2007" xfId="387" xr:uid="{00000000-0005-0000-0000-00009F010000}"/>
    <cellStyle name="s_DCF Matrix_1_covered amounts - July 2007_Book2" xfId="388" xr:uid="{00000000-0005-0000-0000-0000A0010000}"/>
    <cellStyle name="s_DCF Matrix_1_covered amounts - July 2007_Estimates-07-08-Aug-07-V18" xfId="389" xr:uid="{00000000-0005-0000-0000-0000A1010000}"/>
    <cellStyle name="s_DCF Matrix_1_covered amounts - July 2007_Estimates-07-08-Aug-07-V19" xfId="390" xr:uid="{00000000-0005-0000-0000-0000A2010000}"/>
    <cellStyle name="s_DCF Matrix_1_covered amounts - July 2007_Estimates-07-08-Dec-07-V03" xfId="391" xr:uid="{00000000-0005-0000-0000-0000A3010000}"/>
    <cellStyle name="s_DCF Matrix_1_covered amounts - July 2007_Estimates-07-08-Dec-07-V04" xfId="392" xr:uid="{00000000-0005-0000-0000-0000A4010000}"/>
    <cellStyle name="s_DCF Matrix_1_covered amounts - July 2007_Estimates-07-08-Jan-08-V14" xfId="393" xr:uid="{00000000-0005-0000-0000-0000A5010000}"/>
    <cellStyle name="s_DCF Matrix_1_covered amounts - July 2007_Estimates-07-08-Oct-07-V02" xfId="394" xr:uid="{00000000-0005-0000-0000-0000A6010000}"/>
    <cellStyle name="s_DCF Matrix_1_covered amounts - July 2007_Estimates-07-08-Sep-07-V15" xfId="395" xr:uid="{00000000-0005-0000-0000-0000A7010000}"/>
    <cellStyle name="s_DCF Matrix_1_covered amounts - July 2007_Estimates-07-08-Sep-07-V16" xfId="396" xr:uid="{00000000-0005-0000-0000-0000A8010000}"/>
    <cellStyle name="s_DCF Matrix_1_covered amounts - July 2007_Fx Model" xfId="397" xr:uid="{00000000-0005-0000-0000-0000A9010000}"/>
    <cellStyle name="s_DCF Matrix_1_IPO" xfId="398" xr:uid="{00000000-0005-0000-0000-0000AA010000}"/>
    <cellStyle name="s_DCF Matrix_1_IPO_covered amounts - July 2007" xfId="399" xr:uid="{00000000-0005-0000-0000-0000AB010000}"/>
    <cellStyle name="s_DCF Matrix_1_IPO_covered amounts - July 2007_Book2" xfId="400" xr:uid="{00000000-0005-0000-0000-0000AC010000}"/>
    <cellStyle name="s_DCF Matrix_1_IPO_covered amounts - July 2007_Estimates-07-08-Aug-07-V18" xfId="401" xr:uid="{00000000-0005-0000-0000-0000AD010000}"/>
    <cellStyle name="s_DCF Matrix_1_IPO_covered amounts - July 2007_Estimates-07-08-Aug-07-V19" xfId="402" xr:uid="{00000000-0005-0000-0000-0000AE010000}"/>
    <cellStyle name="s_DCF Matrix_1_IPO_covered amounts - July 2007_Estimates-07-08-Dec-07-V03" xfId="403" xr:uid="{00000000-0005-0000-0000-0000AF010000}"/>
    <cellStyle name="s_DCF Matrix_1_IPO_covered amounts - July 2007_Estimates-07-08-Dec-07-V04" xfId="404" xr:uid="{00000000-0005-0000-0000-0000B0010000}"/>
    <cellStyle name="s_DCF Matrix_1_IPO_covered amounts - July 2007_Estimates-07-08-Jan-08-V14" xfId="405" xr:uid="{00000000-0005-0000-0000-0000B1010000}"/>
    <cellStyle name="s_DCF Matrix_1_IPO_covered amounts - July 2007_Estimates-07-08-Oct-07-V02" xfId="406" xr:uid="{00000000-0005-0000-0000-0000B2010000}"/>
    <cellStyle name="s_DCF Matrix_1_IPO_covered amounts - July 2007_Estimates-07-08-Sep-07-V15" xfId="407" xr:uid="{00000000-0005-0000-0000-0000B3010000}"/>
    <cellStyle name="s_DCF Matrix_1_IPO_covered amounts - July 2007_Estimates-07-08-Sep-07-V16" xfId="408" xr:uid="{00000000-0005-0000-0000-0000B4010000}"/>
    <cellStyle name="s_DCF Matrix_1_IPO_covered amounts - July 2007_Fx Model" xfId="409" xr:uid="{00000000-0005-0000-0000-0000B5010000}"/>
    <cellStyle name="s_DCF Matrix_2" xfId="410" xr:uid="{00000000-0005-0000-0000-0000B6010000}"/>
    <cellStyle name="s_DCF Matrix_2_covered amounts - July 2007" xfId="411" xr:uid="{00000000-0005-0000-0000-0000B7010000}"/>
    <cellStyle name="s_DCF Matrix_2_covered amounts - July 2007_Book2" xfId="412" xr:uid="{00000000-0005-0000-0000-0000B8010000}"/>
    <cellStyle name="s_DCF Matrix_2_covered amounts - July 2007_Estimates-07-08-Aug-07-V18" xfId="413" xr:uid="{00000000-0005-0000-0000-0000B9010000}"/>
    <cellStyle name="s_DCF Matrix_2_covered amounts - July 2007_Estimates-07-08-Aug-07-V19" xfId="414" xr:uid="{00000000-0005-0000-0000-0000BA010000}"/>
    <cellStyle name="s_DCF Matrix_2_covered amounts - July 2007_Estimates-07-08-Dec-07-V03" xfId="415" xr:uid="{00000000-0005-0000-0000-0000BB010000}"/>
    <cellStyle name="s_DCF Matrix_2_covered amounts - July 2007_Estimates-07-08-Dec-07-V04" xfId="416" xr:uid="{00000000-0005-0000-0000-0000BC010000}"/>
    <cellStyle name="s_DCF Matrix_2_covered amounts - July 2007_Estimates-07-08-Jan-08-V14" xfId="417" xr:uid="{00000000-0005-0000-0000-0000BD010000}"/>
    <cellStyle name="s_DCF Matrix_2_covered amounts - July 2007_Estimates-07-08-Oct-07-V02" xfId="418" xr:uid="{00000000-0005-0000-0000-0000BE010000}"/>
    <cellStyle name="s_DCF Matrix_2_covered amounts - July 2007_Estimates-07-08-Sep-07-V15" xfId="419" xr:uid="{00000000-0005-0000-0000-0000BF010000}"/>
    <cellStyle name="s_DCF Matrix_2_covered amounts - July 2007_Estimates-07-08-Sep-07-V16" xfId="420" xr:uid="{00000000-0005-0000-0000-0000C0010000}"/>
    <cellStyle name="s_DCF Matrix_2_covered amounts - July 2007_Fx Model" xfId="421" xr:uid="{00000000-0005-0000-0000-0000C1010000}"/>
    <cellStyle name="s_DCF Matrix_covered amounts - July 2007" xfId="422" xr:uid="{00000000-0005-0000-0000-0000C2010000}"/>
    <cellStyle name="s_DCF Matrix_covered amounts - July 2007_Book2" xfId="423" xr:uid="{00000000-0005-0000-0000-0000C3010000}"/>
    <cellStyle name="s_DCF Matrix_covered amounts - July 2007_Estimates-07-08-Aug-07-V18" xfId="424" xr:uid="{00000000-0005-0000-0000-0000C4010000}"/>
    <cellStyle name="s_DCF Matrix_covered amounts - July 2007_Estimates-07-08-Aug-07-V19" xfId="425" xr:uid="{00000000-0005-0000-0000-0000C5010000}"/>
    <cellStyle name="s_DCF Matrix_covered amounts - July 2007_Estimates-07-08-Dec-07-V03" xfId="426" xr:uid="{00000000-0005-0000-0000-0000C6010000}"/>
    <cellStyle name="s_DCF Matrix_covered amounts - July 2007_Estimates-07-08-Dec-07-V04" xfId="427" xr:uid="{00000000-0005-0000-0000-0000C7010000}"/>
    <cellStyle name="s_DCF Matrix_covered amounts - July 2007_Estimates-07-08-Jan-08-V14" xfId="428" xr:uid="{00000000-0005-0000-0000-0000C8010000}"/>
    <cellStyle name="s_DCF Matrix_covered amounts - July 2007_Estimates-07-08-Oct-07-V02" xfId="429" xr:uid="{00000000-0005-0000-0000-0000C9010000}"/>
    <cellStyle name="s_DCF Matrix_covered amounts - July 2007_Estimates-07-08-Sep-07-V15" xfId="430" xr:uid="{00000000-0005-0000-0000-0000CA010000}"/>
    <cellStyle name="s_DCF Matrix_covered amounts - July 2007_Estimates-07-08-Sep-07-V16" xfId="431" xr:uid="{00000000-0005-0000-0000-0000CB010000}"/>
    <cellStyle name="s_DCF Matrix_covered amounts - July 2007_Fx Model" xfId="432" xr:uid="{00000000-0005-0000-0000-0000CC010000}"/>
    <cellStyle name="s_DCF Matrix_IPO" xfId="433" xr:uid="{00000000-0005-0000-0000-0000CD010000}"/>
    <cellStyle name="s_DCF Matrix_IPO_covered amounts - July 2007" xfId="434" xr:uid="{00000000-0005-0000-0000-0000CE010000}"/>
    <cellStyle name="s_DCF Matrix_IPO_covered amounts - July 2007_Book2" xfId="435" xr:uid="{00000000-0005-0000-0000-0000CF010000}"/>
    <cellStyle name="s_DCF Matrix_IPO_covered amounts - July 2007_Estimates-07-08-Aug-07-V18" xfId="436" xr:uid="{00000000-0005-0000-0000-0000D0010000}"/>
    <cellStyle name="s_DCF Matrix_IPO_covered amounts - July 2007_Estimates-07-08-Aug-07-V19" xfId="437" xr:uid="{00000000-0005-0000-0000-0000D1010000}"/>
    <cellStyle name="s_DCF Matrix_IPO_covered amounts - July 2007_Estimates-07-08-Dec-07-V03" xfId="438" xr:uid="{00000000-0005-0000-0000-0000D2010000}"/>
    <cellStyle name="s_DCF Matrix_IPO_covered amounts - July 2007_Estimates-07-08-Dec-07-V04" xfId="439" xr:uid="{00000000-0005-0000-0000-0000D3010000}"/>
    <cellStyle name="s_DCF Matrix_IPO_covered amounts - July 2007_Estimates-07-08-Jan-08-V14" xfId="440" xr:uid="{00000000-0005-0000-0000-0000D4010000}"/>
    <cellStyle name="s_DCF Matrix_IPO_covered amounts - July 2007_Estimates-07-08-Oct-07-V02" xfId="441" xr:uid="{00000000-0005-0000-0000-0000D5010000}"/>
    <cellStyle name="s_DCF Matrix_IPO_covered amounts - July 2007_Estimates-07-08-Sep-07-V15" xfId="442" xr:uid="{00000000-0005-0000-0000-0000D6010000}"/>
    <cellStyle name="s_DCF Matrix_IPO_covered amounts - July 2007_Estimates-07-08-Sep-07-V16" xfId="443" xr:uid="{00000000-0005-0000-0000-0000D7010000}"/>
    <cellStyle name="s_DCF Matrix_IPO_covered amounts - July 2007_Fx Model" xfId="444" xr:uid="{00000000-0005-0000-0000-0000D8010000}"/>
    <cellStyle name="s_DCFLBO Code" xfId="445" xr:uid="{00000000-0005-0000-0000-0000D9010000}"/>
    <cellStyle name="s_DCFLBO Code_1" xfId="446" xr:uid="{00000000-0005-0000-0000-0000DA010000}"/>
    <cellStyle name="s_DCFLBO Code_1_covered amounts - July 2007" xfId="447" xr:uid="{00000000-0005-0000-0000-0000DB010000}"/>
    <cellStyle name="s_DCFLBO Code_1_covered amounts - July 2007_Book2" xfId="448" xr:uid="{00000000-0005-0000-0000-0000DC010000}"/>
    <cellStyle name="s_DCFLBO Code_1_covered amounts - July 2007_Estimates-07-08-Aug-07-V18" xfId="449" xr:uid="{00000000-0005-0000-0000-0000DD010000}"/>
    <cellStyle name="s_DCFLBO Code_1_covered amounts - July 2007_Estimates-07-08-Aug-07-V19" xfId="450" xr:uid="{00000000-0005-0000-0000-0000DE010000}"/>
    <cellStyle name="s_DCFLBO Code_1_covered amounts - July 2007_Estimates-07-08-Dec-07-V03" xfId="451" xr:uid="{00000000-0005-0000-0000-0000DF010000}"/>
    <cellStyle name="s_DCFLBO Code_1_covered amounts - July 2007_Estimates-07-08-Dec-07-V04" xfId="452" xr:uid="{00000000-0005-0000-0000-0000E0010000}"/>
    <cellStyle name="s_DCFLBO Code_1_covered amounts - July 2007_Estimates-07-08-Jan-08-V14" xfId="453" xr:uid="{00000000-0005-0000-0000-0000E1010000}"/>
    <cellStyle name="s_DCFLBO Code_1_covered amounts - July 2007_Estimates-07-08-Oct-07-V02" xfId="454" xr:uid="{00000000-0005-0000-0000-0000E2010000}"/>
    <cellStyle name="s_DCFLBO Code_1_covered amounts - July 2007_Estimates-07-08-Sep-07-V15" xfId="455" xr:uid="{00000000-0005-0000-0000-0000E3010000}"/>
    <cellStyle name="s_DCFLBO Code_1_covered amounts - July 2007_Estimates-07-08-Sep-07-V16" xfId="456" xr:uid="{00000000-0005-0000-0000-0000E4010000}"/>
    <cellStyle name="s_DCFLBO Code_1_covered amounts - July 2007_Fx Model" xfId="457" xr:uid="{00000000-0005-0000-0000-0000E5010000}"/>
    <cellStyle name="s_DCFLBO Code_covered amounts - July 2007" xfId="458" xr:uid="{00000000-0005-0000-0000-0000E6010000}"/>
    <cellStyle name="s_DCFLBO Code_covered amounts - July 2007_Book2" xfId="459" xr:uid="{00000000-0005-0000-0000-0000E7010000}"/>
    <cellStyle name="s_DCFLBO Code_covered amounts - July 2007_Estimates-07-08-Aug-07-V18" xfId="460" xr:uid="{00000000-0005-0000-0000-0000E8010000}"/>
    <cellStyle name="s_DCFLBO Code_covered amounts - July 2007_Estimates-07-08-Aug-07-V19" xfId="461" xr:uid="{00000000-0005-0000-0000-0000E9010000}"/>
    <cellStyle name="s_DCFLBO Code_covered amounts - July 2007_Estimates-07-08-Dec-07-V03" xfId="462" xr:uid="{00000000-0005-0000-0000-0000EA010000}"/>
    <cellStyle name="s_DCFLBO Code_covered amounts - July 2007_Estimates-07-08-Dec-07-V04" xfId="463" xr:uid="{00000000-0005-0000-0000-0000EB010000}"/>
    <cellStyle name="s_DCFLBO Code_covered amounts - July 2007_Estimates-07-08-Jan-08-V14" xfId="464" xr:uid="{00000000-0005-0000-0000-0000EC010000}"/>
    <cellStyle name="s_DCFLBO Code_covered amounts - July 2007_Estimates-07-08-Oct-07-V02" xfId="465" xr:uid="{00000000-0005-0000-0000-0000ED010000}"/>
    <cellStyle name="s_DCFLBO Code_covered amounts - July 2007_Estimates-07-08-Sep-07-V15" xfId="466" xr:uid="{00000000-0005-0000-0000-0000EE010000}"/>
    <cellStyle name="s_DCFLBO Code_covered amounts - July 2007_Estimates-07-08-Sep-07-V16" xfId="467" xr:uid="{00000000-0005-0000-0000-0000EF010000}"/>
    <cellStyle name="s_DCFLBO Code_covered amounts - July 2007_Fx Model" xfId="468" xr:uid="{00000000-0005-0000-0000-0000F0010000}"/>
    <cellStyle name="s_Earnings" xfId="469" xr:uid="{00000000-0005-0000-0000-0000F1010000}"/>
    <cellStyle name="s_Earnings (2)" xfId="470" xr:uid="{00000000-0005-0000-0000-0000F2010000}"/>
    <cellStyle name="s_Earnings (2)_1" xfId="471" xr:uid="{00000000-0005-0000-0000-0000F3010000}"/>
    <cellStyle name="s_Earnings (2)_1_covered amounts - July 2007" xfId="472" xr:uid="{00000000-0005-0000-0000-0000F4010000}"/>
    <cellStyle name="s_Earnings (2)_1_covered amounts - July 2007_Book2" xfId="473" xr:uid="{00000000-0005-0000-0000-0000F5010000}"/>
    <cellStyle name="s_Earnings (2)_1_covered amounts - July 2007_Estimates-07-08-Aug-07-V18" xfId="474" xr:uid="{00000000-0005-0000-0000-0000F6010000}"/>
    <cellStyle name="s_Earnings (2)_1_covered amounts - July 2007_Estimates-07-08-Aug-07-V19" xfId="475" xr:uid="{00000000-0005-0000-0000-0000F7010000}"/>
    <cellStyle name="s_Earnings (2)_1_covered amounts - July 2007_Estimates-07-08-Dec-07-V03" xfId="476" xr:uid="{00000000-0005-0000-0000-0000F8010000}"/>
    <cellStyle name="s_Earnings (2)_1_covered amounts - July 2007_Estimates-07-08-Dec-07-V04" xfId="477" xr:uid="{00000000-0005-0000-0000-0000F9010000}"/>
    <cellStyle name="s_Earnings (2)_1_covered amounts - July 2007_Estimates-07-08-Jan-08-V14" xfId="478" xr:uid="{00000000-0005-0000-0000-0000FA010000}"/>
    <cellStyle name="s_Earnings (2)_1_covered amounts - July 2007_Estimates-07-08-Oct-07-V02" xfId="479" xr:uid="{00000000-0005-0000-0000-0000FB010000}"/>
    <cellStyle name="s_Earnings (2)_1_covered amounts - July 2007_Estimates-07-08-Sep-07-V15" xfId="480" xr:uid="{00000000-0005-0000-0000-0000FC010000}"/>
    <cellStyle name="s_Earnings (2)_1_covered amounts - July 2007_Estimates-07-08-Sep-07-V16" xfId="481" xr:uid="{00000000-0005-0000-0000-0000FD010000}"/>
    <cellStyle name="s_Earnings (2)_1_covered amounts - July 2007_Fx Model" xfId="482" xr:uid="{00000000-0005-0000-0000-0000FE010000}"/>
    <cellStyle name="s_Earnings (2)_covered amounts - July 2007" xfId="483" xr:uid="{00000000-0005-0000-0000-0000FF010000}"/>
    <cellStyle name="s_Earnings (2)_covered amounts - July 2007_Book2" xfId="484" xr:uid="{00000000-0005-0000-0000-000000020000}"/>
    <cellStyle name="s_Earnings (2)_covered amounts - July 2007_Estimates-07-08-Aug-07-V18" xfId="485" xr:uid="{00000000-0005-0000-0000-000001020000}"/>
    <cellStyle name="s_Earnings (2)_covered amounts - July 2007_Estimates-07-08-Aug-07-V19" xfId="486" xr:uid="{00000000-0005-0000-0000-000002020000}"/>
    <cellStyle name="s_Earnings (2)_covered amounts - July 2007_Estimates-07-08-Dec-07-V03" xfId="487" xr:uid="{00000000-0005-0000-0000-000003020000}"/>
    <cellStyle name="s_Earnings (2)_covered amounts - July 2007_Estimates-07-08-Dec-07-V04" xfId="488" xr:uid="{00000000-0005-0000-0000-000004020000}"/>
    <cellStyle name="s_Earnings (2)_covered amounts - July 2007_Estimates-07-08-Jan-08-V14" xfId="489" xr:uid="{00000000-0005-0000-0000-000005020000}"/>
    <cellStyle name="s_Earnings (2)_covered amounts - July 2007_Estimates-07-08-Oct-07-V02" xfId="490" xr:uid="{00000000-0005-0000-0000-000006020000}"/>
    <cellStyle name="s_Earnings (2)_covered amounts - July 2007_Estimates-07-08-Sep-07-V15" xfId="491" xr:uid="{00000000-0005-0000-0000-000007020000}"/>
    <cellStyle name="s_Earnings (2)_covered amounts - July 2007_Estimates-07-08-Sep-07-V16" xfId="492" xr:uid="{00000000-0005-0000-0000-000008020000}"/>
    <cellStyle name="s_Earnings (2)_covered amounts - July 2007_Fx Model" xfId="493" xr:uid="{00000000-0005-0000-0000-000009020000}"/>
    <cellStyle name="s_Earnings_1" xfId="494" xr:uid="{00000000-0005-0000-0000-00000A020000}"/>
    <cellStyle name="s_Earnings_1_covered amounts - July 2007" xfId="495" xr:uid="{00000000-0005-0000-0000-00000B020000}"/>
    <cellStyle name="s_Earnings_1_covered amounts - July 2007_Book2" xfId="496" xr:uid="{00000000-0005-0000-0000-00000C020000}"/>
    <cellStyle name="s_Earnings_1_covered amounts - July 2007_Estimates-07-08-Aug-07-V18" xfId="497" xr:uid="{00000000-0005-0000-0000-00000D020000}"/>
    <cellStyle name="s_Earnings_1_covered amounts - July 2007_Estimates-07-08-Aug-07-V19" xfId="498" xr:uid="{00000000-0005-0000-0000-00000E020000}"/>
    <cellStyle name="s_Earnings_1_covered amounts - July 2007_Estimates-07-08-Dec-07-V03" xfId="499" xr:uid="{00000000-0005-0000-0000-00000F020000}"/>
    <cellStyle name="s_Earnings_1_covered amounts - July 2007_Estimates-07-08-Dec-07-V04" xfId="500" xr:uid="{00000000-0005-0000-0000-000010020000}"/>
    <cellStyle name="s_Earnings_1_covered amounts - July 2007_Estimates-07-08-Jan-08-V14" xfId="501" xr:uid="{00000000-0005-0000-0000-000011020000}"/>
    <cellStyle name="s_Earnings_1_covered amounts - July 2007_Estimates-07-08-Oct-07-V02" xfId="502" xr:uid="{00000000-0005-0000-0000-000012020000}"/>
    <cellStyle name="s_Earnings_1_covered amounts - July 2007_Estimates-07-08-Sep-07-V15" xfId="503" xr:uid="{00000000-0005-0000-0000-000013020000}"/>
    <cellStyle name="s_Earnings_1_covered amounts - July 2007_Estimates-07-08-Sep-07-V16" xfId="504" xr:uid="{00000000-0005-0000-0000-000014020000}"/>
    <cellStyle name="s_Earnings_1_covered amounts - July 2007_Fx Model" xfId="505" xr:uid="{00000000-0005-0000-0000-000015020000}"/>
    <cellStyle name="s_Earnings_2" xfId="506" xr:uid="{00000000-0005-0000-0000-000016020000}"/>
    <cellStyle name="s_Earnings_2_covered amounts - July 2007" xfId="507" xr:uid="{00000000-0005-0000-0000-000017020000}"/>
    <cellStyle name="s_Earnings_2_covered amounts - July 2007_Book2" xfId="508" xr:uid="{00000000-0005-0000-0000-000018020000}"/>
    <cellStyle name="s_Earnings_2_covered amounts - July 2007_Estimates-07-08-Aug-07-V18" xfId="509" xr:uid="{00000000-0005-0000-0000-000019020000}"/>
    <cellStyle name="s_Earnings_2_covered amounts - July 2007_Estimates-07-08-Aug-07-V19" xfId="510" xr:uid="{00000000-0005-0000-0000-00001A020000}"/>
    <cellStyle name="s_Earnings_2_covered amounts - July 2007_Estimates-07-08-Dec-07-V03" xfId="511" xr:uid="{00000000-0005-0000-0000-00001B020000}"/>
    <cellStyle name="s_Earnings_2_covered amounts - July 2007_Estimates-07-08-Dec-07-V04" xfId="512" xr:uid="{00000000-0005-0000-0000-00001C020000}"/>
    <cellStyle name="s_Earnings_2_covered amounts - July 2007_Estimates-07-08-Jan-08-V14" xfId="513" xr:uid="{00000000-0005-0000-0000-00001D020000}"/>
    <cellStyle name="s_Earnings_2_covered amounts - July 2007_Estimates-07-08-Oct-07-V02" xfId="514" xr:uid="{00000000-0005-0000-0000-00001E020000}"/>
    <cellStyle name="s_Earnings_2_covered amounts - July 2007_Estimates-07-08-Sep-07-V15" xfId="515" xr:uid="{00000000-0005-0000-0000-00001F020000}"/>
    <cellStyle name="s_Earnings_2_covered amounts - July 2007_Estimates-07-08-Sep-07-V16" xfId="516" xr:uid="{00000000-0005-0000-0000-000020020000}"/>
    <cellStyle name="s_Earnings_2_covered amounts - July 2007_Fx Model" xfId="517" xr:uid="{00000000-0005-0000-0000-000021020000}"/>
    <cellStyle name="s_Earnings_covered amounts - July 2007" xfId="518" xr:uid="{00000000-0005-0000-0000-000022020000}"/>
    <cellStyle name="s_Earnings_covered amounts - July 2007_Book2" xfId="519" xr:uid="{00000000-0005-0000-0000-000023020000}"/>
    <cellStyle name="s_Earnings_covered amounts - July 2007_Estimates-07-08-Aug-07-V18" xfId="520" xr:uid="{00000000-0005-0000-0000-000024020000}"/>
    <cellStyle name="s_Earnings_covered amounts - July 2007_Estimates-07-08-Aug-07-V19" xfId="521" xr:uid="{00000000-0005-0000-0000-000025020000}"/>
    <cellStyle name="s_Earnings_covered amounts - July 2007_Estimates-07-08-Dec-07-V03" xfId="522" xr:uid="{00000000-0005-0000-0000-000026020000}"/>
    <cellStyle name="s_Earnings_covered amounts - July 2007_Estimates-07-08-Dec-07-V04" xfId="523" xr:uid="{00000000-0005-0000-0000-000027020000}"/>
    <cellStyle name="s_Earnings_covered amounts - July 2007_Estimates-07-08-Jan-08-V14" xfId="524" xr:uid="{00000000-0005-0000-0000-000028020000}"/>
    <cellStyle name="s_Earnings_covered amounts - July 2007_Estimates-07-08-Oct-07-V02" xfId="525" xr:uid="{00000000-0005-0000-0000-000029020000}"/>
    <cellStyle name="s_Earnings_covered amounts - July 2007_Estimates-07-08-Sep-07-V15" xfId="526" xr:uid="{00000000-0005-0000-0000-00002A020000}"/>
    <cellStyle name="s_Earnings_covered amounts - July 2007_Estimates-07-08-Sep-07-V16" xfId="527" xr:uid="{00000000-0005-0000-0000-00002B020000}"/>
    <cellStyle name="s_Earnings_covered amounts - July 2007_Fx Model" xfId="528" xr:uid="{00000000-0005-0000-0000-00002C020000}"/>
    <cellStyle name="s_Hist Inputs" xfId="529" xr:uid="{00000000-0005-0000-0000-00002D020000}"/>
    <cellStyle name="s_Hist Inputs (2)" xfId="530" xr:uid="{00000000-0005-0000-0000-00002E020000}"/>
    <cellStyle name="s_Hist Inputs (2)_1" xfId="531" xr:uid="{00000000-0005-0000-0000-00002F020000}"/>
    <cellStyle name="s_Hist Inputs (2)_1_covered amounts - July 2007" xfId="532" xr:uid="{00000000-0005-0000-0000-000030020000}"/>
    <cellStyle name="s_Hist Inputs (2)_1_covered amounts - July 2007_Book2" xfId="533" xr:uid="{00000000-0005-0000-0000-000031020000}"/>
    <cellStyle name="s_Hist Inputs (2)_1_covered amounts - July 2007_Estimates-07-08-Aug-07-V18" xfId="534" xr:uid="{00000000-0005-0000-0000-000032020000}"/>
    <cellStyle name="s_Hist Inputs (2)_1_covered amounts - July 2007_Estimates-07-08-Aug-07-V19" xfId="535" xr:uid="{00000000-0005-0000-0000-000033020000}"/>
    <cellStyle name="s_Hist Inputs (2)_1_covered amounts - July 2007_Estimates-07-08-Dec-07-V03" xfId="536" xr:uid="{00000000-0005-0000-0000-000034020000}"/>
    <cellStyle name="s_Hist Inputs (2)_1_covered amounts - July 2007_Estimates-07-08-Dec-07-V04" xfId="537" xr:uid="{00000000-0005-0000-0000-000035020000}"/>
    <cellStyle name="s_Hist Inputs (2)_1_covered amounts - July 2007_Estimates-07-08-Jan-08-V14" xfId="538" xr:uid="{00000000-0005-0000-0000-000036020000}"/>
    <cellStyle name="s_Hist Inputs (2)_1_covered amounts - July 2007_Estimates-07-08-Oct-07-V02" xfId="539" xr:uid="{00000000-0005-0000-0000-000037020000}"/>
    <cellStyle name="s_Hist Inputs (2)_1_covered amounts - July 2007_Estimates-07-08-Sep-07-V15" xfId="540" xr:uid="{00000000-0005-0000-0000-000038020000}"/>
    <cellStyle name="s_Hist Inputs (2)_1_covered amounts - July 2007_Estimates-07-08-Sep-07-V16" xfId="541" xr:uid="{00000000-0005-0000-0000-000039020000}"/>
    <cellStyle name="s_Hist Inputs (2)_1_covered amounts - July 2007_Fx Model" xfId="542" xr:uid="{00000000-0005-0000-0000-00003A020000}"/>
    <cellStyle name="s_Hist Inputs (2)_covered amounts - July 2007" xfId="543" xr:uid="{00000000-0005-0000-0000-00003B020000}"/>
    <cellStyle name="s_Hist Inputs (2)_covered amounts - July 2007_Book2" xfId="544" xr:uid="{00000000-0005-0000-0000-00003C020000}"/>
    <cellStyle name="s_Hist Inputs (2)_covered amounts - July 2007_Estimates-07-08-Aug-07-V18" xfId="545" xr:uid="{00000000-0005-0000-0000-00003D020000}"/>
    <cellStyle name="s_Hist Inputs (2)_covered amounts - July 2007_Estimates-07-08-Aug-07-V19" xfId="546" xr:uid="{00000000-0005-0000-0000-00003E020000}"/>
    <cellStyle name="s_Hist Inputs (2)_covered amounts - July 2007_Estimates-07-08-Dec-07-V03" xfId="547" xr:uid="{00000000-0005-0000-0000-00003F020000}"/>
    <cellStyle name="s_Hist Inputs (2)_covered amounts - July 2007_Estimates-07-08-Dec-07-V04" xfId="548" xr:uid="{00000000-0005-0000-0000-000040020000}"/>
    <cellStyle name="s_Hist Inputs (2)_covered amounts - July 2007_Estimates-07-08-Jan-08-V14" xfId="549" xr:uid="{00000000-0005-0000-0000-000041020000}"/>
    <cellStyle name="s_Hist Inputs (2)_covered amounts - July 2007_Estimates-07-08-Oct-07-V02" xfId="550" xr:uid="{00000000-0005-0000-0000-000042020000}"/>
    <cellStyle name="s_Hist Inputs (2)_covered amounts - July 2007_Estimates-07-08-Sep-07-V15" xfId="551" xr:uid="{00000000-0005-0000-0000-000043020000}"/>
    <cellStyle name="s_Hist Inputs (2)_covered amounts - July 2007_Estimates-07-08-Sep-07-V16" xfId="552" xr:uid="{00000000-0005-0000-0000-000044020000}"/>
    <cellStyle name="s_Hist Inputs (2)_covered amounts - July 2007_Fx Model" xfId="553" xr:uid="{00000000-0005-0000-0000-000045020000}"/>
    <cellStyle name="s_Hist Inputs_1" xfId="554" xr:uid="{00000000-0005-0000-0000-000046020000}"/>
    <cellStyle name="s_Hist Inputs_1_covered amounts - July 2007" xfId="555" xr:uid="{00000000-0005-0000-0000-000047020000}"/>
    <cellStyle name="s_Hist Inputs_1_covered amounts - July 2007_Book2" xfId="556" xr:uid="{00000000-0005-0000-0000-000048020000}"/>
    <cellStyle name="s_Hist Inputs_1_covered amounts - July 2007_Estimates-07-08-Aug-07-V18" xfId="557" xr:uid="{00000000-0005-0000-0000-000049020000}"/>
    <cellStyle name="s_Hist Inputs_1_covered amounts - July 2007_Estimates-07-08-Aug-07-V19" xfId="558" xr:uid="{00000000-0005-0000-0000-00004A020000}"/>
    <cellStyle name="s_Hist Inputs_1_covered amounts - July 2007_Estimates-07-08-Dec-07-V03" xfId="559" xr:uid="{00000000-0005-0000-0000-00004B020000}"/>
    <cellStyle name="s_Hist Inputs_1_covered amounts - July 2007_Estimates-07-08-Dec-07-V04" xfId="560" xr:uid="{00000000-0005-0000-0000-00004C020000}"/>
    <cellStyle name="s_Hist Inputs_1_covered amounts - July 2007_Estimates-07-08-Jan-08-V14" xfId="561" xr:uid="{00000000-0005-0000-0000-00004D020000}"/>
    <cellStyle name="s_Hist Inputs_1_covered amounts - July 2007_Estimates-07-08-Oct-07-V02" xfId="562" xr:uid="{00000000-0005-0000-0000-00004E020000}"/>
    <cellStyle name="s_Hist Inputs_1_covered amounts - July 2007_Estimates-07-08-Sep-07-V15" xfId="563" xr:uid="{00000000-0005-0000-0000-00004F020000}"/>
    <cellStyle name="s_Hist Inputs_1_covered amounts - July 2007_Estimates-07-08-Sep-07-V16" xfId="564" xr:uid="{00000000-0005-0000-0000-000050020000}"/>
    <cellStyle name="s_Hist Inputs_1_covered amounts - July 2007_Fx Model" xfId="565" xr:uid="{00000000-0005-0000-0000-000051020000}"/>
    <cellStyle name="s_Hist Inputs_covered amounts - July 2007" xfId="566" xr:uid="{00000000-0005-0000-0000-000052020000}"/>
    <cellStyle name="s_Hist Inputs_covered amounts - July 2007_Book2" xfId="567" xr:uid="{00000000-0005-0000-0000-000053020000}"/>
    <cellStyle name="s_Hist Inputs_covered amounts - July 2007_Estimates-07-08-Aug-07-V18" xfId="568" xr:uid="{00000000-0005-0000-0000-000054020000}"/>
    <cellStyle name="s_Hist Inputs_covered amounts - July 2007_Estimates-07-08-Aug-07-V19" xfId="569" xr:uid="{00000000-0005-0000-0000-000055020000}"/>
    <cellStyle name="s_Hist Inputs_covered amounts - July 2007_Estimates-07-08-Dec-07-V03" xfId="570" xr:uid="{00000000-0005-0000-0000-000056020000}"/>
    <cellStyle name="s_Hist Inputs_covered amounts - July 2007_Estimates-07-08-Dec-07-V04" xfId="571" xr:uid="{00000000-0005-0000-0000-000057020000}"/>
    <cellStyle name="s_Hist Inputs_covered amounts - July 2007_Estimates-07-08-Jan-08-V14" xfId="572" xr:uid="{00000000-0005-0000-0000-000058020000}"/>
    <cellStyle name="s_Hist Inputs_covered amounts - July 2007_Estimates-07-08-Oct-07-V02" xfId="573" xr:uid="{00000000-0005-0000-0000-000059020000}"/>
    <cellStyle name="s_Hist Inputs_covered amounts - July 2007_Estimates-07-08-Sep-07-V15" xfId="574" xr:uid="{00000000-0005-0000-0000-00005A020000}"/>
    <cellStyle name="s_Hist Inputs_covered amounts - July 2007_Estimates-07-08-Sep-07-V16" xfId="575" xr:uid="{00000000-0005-0000-0000-00005B020000}"/>
    <cellStyle name="s_Hist Inputs_covered amounts - July 2007_Fx Model" xfId="576" xr:uid="{00000000-0005-0000-0000-00005C020000}"/>
    <cellStyle name="s_IPO" xfId="577" xr:uid="{00000000-0005-0000-0000-00005D020000}"/>
    <cellStyle name="s_IPO_covered amounts - July 2007" xfId="578" xr:uid="{00000000-0005-0000-0000-00005E020000}"/>
    <cellStyle name="s_IPO_covered amounts - July 2007_Book2" xfId="579" xr:uid="{00000000-0005-0000-0000-00005F020000}"/>
    <cellStyle name="s_IPO_covered amounts - July 2007_Estimates-07-08-Aug-07-V18" xfId="580" xr:uid="{00000000-0005-0000-0000-000060020000}"/>
    <cellStyle name="s_IPO_covered amounts - July 2007_Estimates-07-08-Aug-07-V19" xfId="581" xr:uid="{00000000-0005-0000-0000-000061020000}"/>
    <cellStyle name="s_IPO_covered amounts - July 2007_Estimates-07-08-Dec-07-V03" xfId="582" xr:uid="{00000000-0005-0000-0000-000062020000}"/>
    <cellStyle name="s_IPO_covered amounts - July 2007_Estimates-07-08-Dec-07-V04" xfId="583" xr:uid="{00000000-0005-0000-0000-000063020000}"/>
    <cellStyle name="s_IPO_covered amounts - July 2007_Estimates-07-08-Jan-08-V14" xfId="584" xr:uid="{00000000-0005-0000-0000-000064020000}"/>
    <cellStyle name="s_IPO_covered amounts - July 2007_Estimates-07-08-Oct-07-V02" xfId="585" xr:uid="{00000000-0005-0000-0000-000065020000}"/>
    <cellStyle name="s_IPO_covered amounts - July 2007_Estimates-07-08-Sep-07-V15" xfId="586" xr:uid="{00000000-0005-0000-0000-000066020000}"/>
    <cellStyle name="s_IPO_covered amounts - July 2007_Estimates-07-08-Sep-07-V16" xfId="587" xr:uid="{00000000-0005-0000-0000-000067020000}"/>
    <cellStyle name="s_IPO_covered amounts - July 2007_Fx Model" xfId="588" xr:uid="{00000000-0005-0000-0000-000068020000}"/>
    <cellStyle name="s_LBO Summary" xfId="589" xr:uid="{00000000-0005-0000-0000-000069020000}"/>
    <cellStyle name="s_LBO Summary_1" xfId="590" xr:uid="{00000000-0005-0000-0000-00006A020000}"/>
    <cellStyle name="s_LBO Summary_1_covered amounts - July 2007" xfId="591" xr:uid="{00000000-0005-0000-0000-00006B020000}"/>
    <cellStyle name="s_LBO Summary_1_covered amounts - July 2007_Book2" xfId="592" xr:uid="{00000000-0005-0000-0000-00006C020000}"/>
    <cellStyle name="s_LBO Summary_1_covered amounts - July 2007_Estimates-07-08-Aug-07-V18" xfId="593" xr:uid="{00000000-0005-0000-0000-00006D020000}"/>
    <cellStyle name="s_LBO Summary_1_covered amounts - July 2007_Estimates-07-08-Aug-07-V19" xfId="594" xr:uid="{00000000-0005-0000-0000-00006E020000}"/>
    <cellStyle name="s_LBO Summary_1_covered amounts - July 2007_Estimates-07-08-Dec-07-V03" xfId="595" xr:uid="{00000000-0005-0000-0000-00006F020000}"/>
    <cellStyle name="s_LBO Summary_1_covered amounts - July 2007_Estimates-07-08-Dec-07-V04" xfId="596" xr:uid="{00000000-0005-0000-0000-000070020000}"/>
    <cellStyle name="s_LBO Summary_1_covered amounts - July 2007_Estimates-07-08-Jan-08-V14" xfId="597" xr:uid="{00000000-0005-0000-0000-000071020000}"/>
    <cellStyle name="s_LBO Summary_1_covered amounts - July 2007_Estimates-07-08-Oct-07-V02" xfId="598" xr:uid="{00000000-0005-0000-0000-000072020000}"/>
    <cellStyle name="s_LBO Summary_1_covered amounts - July 2007_Estimates-07-08-Sep-07-V15" xfId="599" xr:uid="{00000000-0005-0000-0000-000073020000}"/>
    <cellStyle name="s_LBO Summary_1_covered amounts - July 2007_Estimates-07-08-Sep-07-V16" xfId="600" xr:uid="{00000000-0005-0000-0000-000074020000}"/>
    <cellStyle name="s_LBO Summary_1_covered amounts - July 2007_Fx Model" xfId="601" xr:uid="{00000000-0005-0000-0000-000075020000}"/>
    <cellStyle name="s_LBO Summary_2" xfId="602" xr:uid="{00000000-0005-0000-0000-000076020000}"/>
    <cellStyle name="s_LBO Summary_2_covered amounts - July 2007" xfId="603" xr:uid="{00000000-0005-0000-0000-000077020000}"/>
    <cellStyle name="s_LBO Summary_2_covered amounts - July 2007_Book2" xfId="604" xr:uid="{00000000-0005-0000-0000-000078020000}"/>
    <cellStyle name="s_LBO Summary_2_covered amounts - July 2007_Estimates-07-08-Aug-07-V18" xfId="605" xr:uid="{00000000-0005-0000-0000-000079020000}"/>
    <cellStyle name="s_LBO Summary_2_covered amounts - July 2007_Estimates-07-08-Aug-07-V19" xfId="606" xr:uid="{00000000-0005-0000-0000-00007A020000}"/>
    <cellStyle name="s_LBO Summary_2_covered amounts - July 2007_Estimates-07-08-Dec-07-V03" xfId="607" xr:uid="{00000000-0005-0000-0000-00007B020000}"/>
    <cellStyle name="s_LBO Summary_2_covered amounts - July 2007_Estimates-07-08-Dec-07-V04" xfId="608" xr:uid="{00000000-0005-0000-0000-00007C020000}"/>
    <cellStyle name="s_LBO Summary_2_covered amounts - July 2007_Estimates-07-08-Jan-08-V14" xfId="609" xr:uid="{00000000-0005-0000-0000-00007D020000}"/>
    <cellStyle name="s_LBO Summary_2_covered amounts - July 2007_Estimates-07-08-Oct-07-V02" xfId="610" xr:uid="{00000000-0005-0000-0000-00007E020000}"/>
    <cellStyle name="s_LBO Summary_2_covered amounts - July 2007_Estimates-07-08-Sep-07-V15" xfId="611" xr:uid="{00000000-0005-0000-0000-00007F020000}"/>
    <cellStyle name="s_LBO Summary_2_covered amounts - July 2007_Estimates-07-08-Sep-07-V16" xfId="612" xr:uid="{00000000-0005-0000-0000-000080020000}"/>
    <cellStyle name="s_LBO Summary_2_covered amounts - July 2007_Fx Model" xfId="613" xr:uid="{00000000-0005-0000-0000-000081020000}"/>
    <cellStyle name="s_LBO Summary_covered amounts - July 2007" xfId="614" xr:uid="{00000000-0005-0000-0000-000082020000}"/>
    <cellStyle name="s_LBO Summary_covered amounts - July 2007_Book2" xfId="615" xr:uid="{00000000-0005-0000-0000-000083020000}"/>
    <cellStyle name="s_LBO Summary_covered amounts - July 2007_Estimates-07-08-Aug-07-V18" xfId="616" xr:uid="{00000000-0005-0000-0000-000084020000}"/>
    <cellStyle name="s_LBO Summary_covered amounts - July 2007_Estimates-07-08-Aug-07-V19" xfId="617" xr:uid="{00000000-0005-0000-0000-000085020000}"/>
    <cellStyle name="s_LBO Summary_covered amounts - July 2007_Estimates-07-08-Dec-07-V03" xfId="618" xr:uid="{00000000-0005-0000-0000-000086020000}"/>
    <cellStyle name="s_LBO Summary_covered amounts - July 2007_Estimates-07-08-Dec-07-V04" xfId="619" xr:uid="{00000000-0005-0000-0000-000087020000}"/>
    <cellStyle name="s_LBO Summary_covered amounts - July 2007_Estimates-07-08-Jan-08-V14" xfId="620" xr:uid="{00000000-0005-0000-0000-000088020000}"/>
    <cellStyle name="s_LBO Summary_covered amounts - July 2007_Estimates-07-08-Oct-07-V02" xfId="621" xr:uid="{00000000-0005-0000-0000-000089020000}"/>
    <cellStyle name="s_LBO Summary_covered amounts - July 2007_Estimates-07-08-Sep-07-V15" xfId="622" xr:uid="{00000000-0005-0000-0000-00008A020000}"/>
    <cellStyle name="s_LBO Summary_covered amounts - July 2007_Estimates-07-08-Sep-07-V16" xfId="623" xr:uid="{00000000-0005-0000-0000-00008B020000}"/>
    <cellStyle name="s_LBO Summary_covered amounts - July 2007_Fx Model" xfId="624" xr:uid="{00000000-0005-0000-0000-00008C020000}"/>
    <cellStyle name="s_Schedules" xfId="625" xr:uid="{00000000-0005-0000-0000-00008D020000}"/>
    <cellStyle name="s_Schedules_1" xfId="626" xr:uid="{00000000-0005-0000-0000-00008E020000}"/>
    <cellStyle name="s_Schedules_1_covered amounts - July 2007" xfId="627" xr:uid="{00000000-0005-0000-0000-00008F020000}"/>
    <cellStyle name="s_Schedules_1_covered amounts - July 2007_Book2" xfId="628" xr:uid="{00000000-0005-0000-0000-000090020000}"/>
    <cellStyle name="s_Schedules_1_covered amounts - July 2007_Estimates-07-08-Aug-07-V18" xfId="629" xr:uid="{00000000-0005-0000-0000-000091020000}"/>
    <cellStyle name="s_Schedules_1_covered amounts - July 2007_Estimates-07-08-Aug-07-V19" xfId="630" xr:uid="{00000000-0005-0000-0000-000092020000}"/>
    <cellStyle name="s_Schedules_1_covered amounts - July 2007_Estimates-07-08-Dec-07-V03" xfId="631" xr:uid="{00000000-0005-0000-0000-000093020000}"/>
    <cellStyle name="s_Schedules_1_covered amounts - July 2007_Estimates-07-08-Dec-07-V04" xfId="632" xr:uid="{00000000-0005-0000-0000-000094020000}"/>
    <cellStyle name="s_Schedules_1_covered amounts - July 2007_Estimates-07-08-Jan-08-V14" xfId="633" xr:uid="{00000000-0005-0000-0000-000095020000}"/>
    <cellStyle name="s_Schedules_1_covered amounts - July 2007_Estimates-07-08-Oct-07-V02" xfId="634" xr:uid="{00000000-0005-0000-0000-000096020000}"/>
    <cellStyle name="s_Schedules_1_covered amounts - July 2007_Estimates-07-08-Sep-07-V15" xfId="635" xr:uid="{00000000-0005-0000-0000-000097020000}"/>
    <cellStyle name="s_Schedules_1_covered amounts - July 2007_Estimates-07-08-Sep-07-V16" xfId="636" xr:uid="{00000000-0005-0000-0000-000098020000}"/>
    <cellStyle name="s_Schedules_1_covered amounts - July 2007_Fx Model" xfId="637" xr:uid="{00000000-0005-0000-0000-000099020000}"/>
    <cellStyle name="s_Schedules_covered amounts - July 2007" xfId="638" xr:uid="{00000000-0005-0000-0000-00009A020000}"/>
    <cellStyle name="s_Schedules_covered amounts - July 2007_Book2" xfId="639" xr:uid="{00000000-0005-0000-0000-00009B020000}"/>
    <cellStyle name="s_Schedules_covered amounts - July 2007_Estimates-07-08-Aug-07-V18" xfId="640" xr:uid="{00000000-0005-0000-0000-00009C020000}"/>
    <cellStyle name="s_Schedules_covered amounts - July 2007_Estimates-07-08-Aug-07-V19" xfId="641" xr:uid="{00000000-0005-0000-0000-00009D020000}"/>
    <cellStyle name="s_Schedules_covered amounts - July 2007_Estimates-07-08-Dec-07-V03" xfId="642" xr:uid="{00000000-0005-0000-0000-00009E020000}"/>
    <cellStyle name="s_Schedules_covered amounts - July 2007_Estimates-07-08-Dec-07-V04" xfId="643" xr:uid="{00000000-0005-0000-0000-00009F020000}"/>
    <cellStyle name="s_Schedules_covered amounts - July 2007_Estimates-07-08-Jan-08-V14" xfId="644" xr:uid="{00000000-0005-0000-0000-0000A0020000}"/>
    <cellStyle name="s_Schedules_covered amounts - July 2007_Estimates-07-08-Oct-07-V02" xfId="645" xr:uid="{00000000-0005-0000-0000-0000A1020000}"/>
    <cellStyle name="s_Schedules_covered amounts - July 2007_Estimates-07-08-Sep-07-V15" xfId="646" xr:uid="{00000000-0005-0000-0000-0000A2020000}"/>
    <cellStyle name="s_Schedules_covered amounts - July 2007_Estimates-07-08-Sep-07-V16" xfId="647" xr:uid="{00000000-0005-0000-0000-0000A3020000}"/>
    <cellStyle name="s_Schedules_covered amounts - July 2007_Fx Model" xfId="648" xr:uid="{00000000-0005-0000-0000-0000A4020000}"/>
    <cellStyle name="s_Trading Val Calc" xfId="649" xr:uid="{00000000-0005-0000-0000-0000A5020000}"/>
    <cellStyle name="s_Trading Val Calc_1" xfId="650" xr:uid="{00000000-0005-0000-0000-0000A6020000}"/>
    <cellStyle name="s_Trading Val Calc_1_covered amounts - July 2007" xfId="651" xr:uid="{00000000-0005-0000-0000-0000A7020000}"/>
    <cellStyle name="s_Trading Val Calc_1_covered amounts - July 2007_Book2" xfId="652" xr:uid="{00000000-0005-0000-0000-0000A8020000}"/>
    <cellStyle name="s_Trading Val Calc_1_covered amounts - July 2007_Estimates-07-08-Aug-07-V18" xfId="653" xr:uid="{00000000-0005-0000-0000-0000A9020000}"/>
    <cellStyle name="s_Trading Val Calc_1_covered amounts - July 2007_Estimates-07-08-Aug-07-V19" xfId="654" xr:uid="{00000000-0005-0000-0000-0000AA020000}"/>
    <cellStyle name="s_Trading Val Calc_1_covered amounts - July 2007_Estimates-07-08-Dec-07-V03" xfId="655" xr:uid="{00000000-0005-0000-0000-0000AB020000}"/>
    <cellStyle name="s_Trading Val Calc_1_covered amounts - July 2007_Estimates-07-08-Dec-07-V04" xfId="656" xr:uid="{00000000-0005-0000-0000-0000AC020000}"/>
    <cellStyle name="s_Trading Val Calc_1_covered amounts - July 2007_Estimates-07-08-Jan-08-V14" xfId="657" xr:uid="{00000000-0005-0000-0000-0000AD020000}"/>
    <cellStyle name="s_Trading Val Calc_1_covered amounts - July 2007_Estimates-07-08-Oct-07-V02" xfId="658" xr:uid="{00000000-0005-0000-0000-0000AE020000}"/>
    <cellStyle name="s_Trading Val Calc_1_covered amounts - July 2007_Estimates-07-08-Sep-07-V15" xfId="659" xr:uid="{00000000-0005-0000-0000-0000AF020000}"/>
    <cellStyle name="s_Trading Val Calc_1_covered amounts - July 2007_Estimates-07-08-Sep-07-V16" xfId="660" xr:uid="{00000000-0005-0000-0000-0000B0020000}"/>
    <cellStyle name="s_Trading Val Calc_1_covered amounts - July 2007_Fx Model" xfId="661" xr:uid="{00000000-0005-0000-0000-0000B1020000}"/>
    <cellStyle name="s_Trading Val Calc_covered amounts - July 2007" xfId="662" xr:uid="{00000000-0005-0000-0000-0000B2020000}"/>
    <cellStyle name="s_Trading Val Calc_covered amounts - July 2007_Book2" xfId="663" xr:uid="{00000000-0005-0000-0000-0000B3020000}"/>
    <cellStyle name="s_Trading Val Calc_covered amounts - July 2007_Estimates-07-08-Aug-07-V18" xfId="664" xr:uid="{00000000-0005-0000-0000-0000B4020000}"/>
    <cellStyle name="s_Trading Val Calc_covered amounts - July 2007_Estimates-07-08-Aug-07-V19" xfId="665" xr:uid="{00000000-0005-0000-0000-0000B5020000}"/>
    <cellStyle name="s_Trading Val Calc_covered amounts - July 2007_Estimates-07-08-Dec-07-V03" xfId="666" xr:uid="{00000000-0005-0000-0000-0000B6020000}"/>
    <cellStyle name="s_Trading Val Calc_covered amounts - July 2007_Estimates-07-08-Dec-07-V04" xfId="667" xr:uid="{00000000-0005-0000-0000-0000B7020000}"/>
    <cellStyle name="s_Trading Val Calc_covered amounts - July 2007_Estimates-07-08-Jan-08-V14" xfId="668" xr:uid="{00000000-0005-0000-0000-0000B8020000}"/>
    <cellStyle name="s_Trading Val Calc_covered amounts - July 2007_Estimates-07-08-Oct-07-V02" xfId="669" xr:uid="{00000000-0005-0000-0000-0000B9020000}"/>
    <cellStyle name="s_Trading Val Calc_covered amounts - July 2007_Estimates-07-08-Sep-07-V15" xfId="670" xr:uid="{00000000-0005-0000-0000-0000BA020000}"/>
    <cellStyle name="s_Trading Val Calc_covered amounts - July 2007_Estimates-07-08-Sep-07-V16" xfId="671" xr:uid="{00000000-0005-0000-0000-0000BB020000}"/>
    <cellStyle name="s_Trading Val Calc_covered amounts - July 2007_Fx Model" xfId="672" xr:uid="{00000000-0005-0000-0000-0000BC020000}"/>
    <cellStyle name="s_Trans Assump" xfId="673" xr:uid="{00000000-0005-0000-0000-0000BD020000}"/>
    <cellStyle name="s_Trans Assump (2)" xfId="674" xr:uid="{00000000-0005-0000-0000-0000BE020000}"/>
    <cellStyle name="s_Trans Assump (2)_1" xfId="675" xr:uid="{00000000-0005-0000-0000-0000BF020000}"/>
    <cellStyle name="s_Trans Assump (2)_1_covered amounts - July 2007" xfId="676" xr:uid="{00000000-0005-0000-0000-0000C0020000}"/>
    <cellStyle name="s_Trans Assump (2)_1_covered amounts - July 2007_Book2" xfId="677" xr:uid="{00000000-0005-0000-0000-0000C1020000}"/>
    <cellStyle name="s_Trans Assump (2)_1_covered amounts - July 2007_Estimates-07-08-Aug-07-V18" xfId="678" xr:uid="{00000000-0005-0000-0000-0000C2020000}"/>
    <cellStyle name="s_Trans Assump (2)_1_covered amounts - July 2007_Estimates-07-08-Aug-07-V19" xfId="679" xr:uid="{00000000-0005-0000-0000-0000C3020000}"/>
    <cellStyle name="s_Trans Assump (2)_1_covered amounts - July 2007_Estimates-07-08-Dec-07-V03" xfId="680" xr:uid="{00000000-0005-0000-0000-0000C4020000}"/>
    <cellStyle name="s_Trans Assump (2)_1_covered amounts - July 2007_Estimates-07-08-Dec-07-V04" xfId="681" xr:uid="{00000000-0005-0000-0000-0000C5020000}"/>
    <cellStyle name="s_Trans Assump (2)_1_covered amounts - July 2007_Estimates-07-08-Jan-08-V14" xfId="682" xr:uid="{00000000-0005-0000-0000-0000C6020000}"/>
    <cellStyle name="s_Trans Assump (2)_1_covered amounts - July 2007_Estimates-07-08-Oct-07-V02" xfId="683" xr:uid="{00000000-0005-0000-0000-0000C7020000}"/>
    <cellStyle name="s_Trans Assump (2)_1_covered amounts - July 2007_Estimates-07-08-Sep-07-V15" xfId="684" xr:uid="{00000000-0005-0000-0000-0000C8020000}"/>
    <cellStyle name="s_Trans Assump (2)_1_covered amounts - July 2007_Estimates-07-08-Sep-07-V16" xfId="685" xr:uid="{00000000-0005-0000-0000-0000C9020000}"/>
    <cellStyle name="s_Trans Assump (2)_1_covered amounts - July 2007_Fx Model" xfId="686" xr:uid="{00000000-0005-0000-0000-0000CA020000}"/>
    <cellStyle name="s_Trans Assump (2)_covered amounts - July 2007" xfId="687" xr:uid="{00000000-0005-0000-0000-0000CB020000}"/>
    <cellStyle name="s_Trans Assump (2)_covered amounts - July 2007_Book2" xfId="688" xr:uid="{00000000-0005-0000-0000-0000CC020000}"/>
    <cellStyle name="s_Trans Assump (2)_covered amounts - July 2007_Estimates-07-08-Aug-07-V18" xfId="689" xr:uid="{00000000-0005-0000-0000-0000CD020000}"/>
    <cellStyle name="s_Trans Assump (2)_covered amounts - July 2007_Estimates-07-08-Aug-07-V19" xfId="690" xr:uid="{00000000-0005-0000-0000-0000CE020000}"/>
    <cellStyle name="s_Trans Assump (2)_covered amounts - July 2007_Estimates-07-08-Dec-07-V03" xfId="691" xr:uid="{00000000-0005-0000-0000-0000CF020000}"/>
    <cellStyle name="s_Trans Assump (2)_covered amounts - July 2007_Estimates-07-08-Dec-07-V04" xfId="692" xr:uid="{00000000-0005-0000-0000-0000D0020000}"/>
    <cellStyle name="s_Trans Assump (2)_covered amounts - July 2007_Estimates-07-08-Jan-08-V14" xfId="693" xr:uid="{00000000-0005-0000-0000-0000D1020000}"/>
    <cellStyle name="s_Trans Assump (2)_covered amounts - July 2007_Estimates-07-08-Oct-07-V02" xfId="694" xr:uid="{00000000-0005-0000-0000-0000D2020000}"/>
    <cellStyle name="s_Trans Assump (2)_covered amounts - July 2007_Estimates-07-08-Sep-07-V15" xfId="695" xr:uid="{00000000-0005-0000-0000-0000D3020000}"/>
    <cellStyle name="s_Trans Assump (2)_covered amounts - July 2007_Estimates-07-08-Sep-07-V16" xfId="696" xr:uid="{00000000-0005-0000-0000-0000D4020000}"/>
    <cellStyle name="s_Trans Assump (2)_covered amounts - July 2007_Fx Model" xfId="697" xr:uid="{00000000-0005-0000-0000-0000D5020000}"/>
    <cellStyle name="s_Trans Assump_1" xfId="698" xr:uid="{00000000-0005-0000-0000-0000D6020000}"/>
    <cellStyle name="s_Trans Assump_1_covered amounts - July 2007" xfId="699" xr:uid="{00000000-0005-0000-0000-0000D7020000}"/>
    <cellStyle name="s_Trans Assump_1_covered amounts - July 2007_Book2" xfId="700" xr:uid="{00000000-0005-0000-0000-0000D8020000}"/>
    <cellStyle name="s_Trans Assump_1_covered amounts - July 2007_Estimates-07-08-Aug-07-V18" xfId="701" xr:uid="{00000000-0005-0000-0000-0000D9020000}"/>
    <cellStyle name="s_Trans Assump_1_covered amounts - July 2007_Estimates-07-08-Aug-07-V19" xfId="702" xr:uid="{00000000-0005-0000-0000-0000DA020000}"/>
    <cellStyle name="s_Trans Assump_1_covered amounts - July 2007_Estimates-07-08-Dec-07-V03" xfId="703" xr:uid="{00000000-0005-0000-0000-0000DB020000}"/>
    <cellStyle name="s_Trans Assump_1_covered amounts - July 2007_Estimates-07-08-Dec-07-V04" xfId="704" xr:uid="{00000000-0005-0000-0000-0000DC020000}"/>
    <cellStyle name="s_Trans Assump_1_covered amounts - July 2007_Estimates-07-08-Jan-08-V14" xfId="705" xr:uid="{00000000-0005-0000-0000-0000DD020000}"/>
    <cellStyle name="s_Trans Assump_1_covered amounts - July 2007_Estimates-07-08-Oct-07-V02" xfId="706" xr:uid="{00000000-0005-0000-0000-0000DE020000}"/>
    <cellStyle name="s_Trans Assump_1_covered amounts - July 2007_Estimates-07-08-Sep-07-V15" xfId="707" xr:uid="{00000000-0005-0000-0000-0000DF020000}"/>
    <cellStyle name="s_Trans Assump_1_covered amounts - July 2007_Estimates-07-08-Sep-07-V16" xfId="708" xr:uid="{00000000-0005-0000-0000-0000E0020000}"/>
    <cellStyle name="s_Trans Assump_1_covered amounts - July 2007_Fx Model" xfId="709" xr:uid="{00000000-0005-0000-0000-0000E1020000}"/>
    <cellStyle name="s_Trans Assump_covered amounts - July 2007" xfId="710" xr:uid="{00000000-0005-0000-0000-0000E2020000}"/>
    <cellStyle name="s_Trans Assump_covered amounts - July 2007_Book2" xfId="711" xr:uid="{00000000-0005-0000-0000-0000E3020000}"/>
    <cellStyle name="s_Trans Assump_covered amounts - July 2007_Estimates-07-08-Aug-07-V18" xfId="712" xr:uid="{00000000-0005-0000-0000-0000E4020000}"/>
    <cellStyle name="s_Trans Assump_covered amounts - July 2007_Estimates-07-08-Aug-07-V19" xfId="713" xr:uid="{00000000-0005-0000-0000-0000E5020000}"/>
    <cellStyle name="s_Trans Assump_covered amounts - July 2007_Estimates-07-08-Dec-07-V03" xfId="714" xr:uid="{00000000-0005-0000-0000-0000E6020000}"/>
    <cellStyle name="s_Trans Assump_covered amounts - July 2007_Estimates-07-08-Dec-07-V04" xfId="715" xr:uid="{00000000-0005-0000-0000-0000E7020000}"/>
    <cellStyle name="s_Trans Assump_covered amounts - July 2007_Estimates-07-08-Jan-08-V14" xfId="716" xr:uid="{00000000-0005-0000-0000-0000E8020000}"/>
    <cellStyle name="s_Trans Assump_covered amounts - July 2007_Estimates-07-08-Oct-07-V02" xfId="717" xr:uid="{00000000-0005-0000-0000-0000E9020000}"/>
    <cellStyle name="s_Trans Assump_covered amounts - July 2007_Estimates-07-08-Sep-07-V15" xfId="718" xr:uid="{00000000-0005-0000-0000-0000EA020000}"/>
    <cellStyle name="s_Trans Assump_covered amounts - July 2007_Estimates-07-08-Sep-07-V16" xfId="719" xr:uid="{00000000-0005-0000-0000-0000EB020000}"/>
    <cellStyle name="s_Trans Assump_covered amounts - July 2007_Fx Model" xfId="720" xr:uid="{00000000-0005-0000-0000-0000EC020000}"/>
    <cellStyle name="s_Trans Assump_Trans Sum" xfId="721" xr:uid="{00000000-0005-0000-0000-0000ED020000}"/>
    <cellStyle name="s_Trans Assump_Trans Sum_covered amounts - July 2007" xfId="722" xr:uid="{00000000-0005-0000-0000-0000EE020000}"/>
    <cellStyle name="s_Trans Assump_Trans Sum_covered amounts - July 2007_Book2" xfId="723" xr:uid="{00000000-0005-0000-0000-0000EF020000}"/>
    <cellStyle name="s_Trans Assump_Trans Sum_covered amounts - July 2007_Estimates-07-08-Aug-07-V18" xfId="724" xr:uid="{00000000-0005-0000-0000-0000F0020000}"/>
    <cellStyle name="s_Trans Assump_Trans Sum_covered amounts - July 2007_Estimates-07-08-Aug-07-V19" xfId="725" xr:uid="{00000000-0005-0000-0000-0000F1020000}"/>
    <cellStyle name="s_Trans Assump_Trans Sum_covered amounts - July 2007_Estimates-07-08-Dec-07-V03" xfId="726" xr:uid="{00000000-0005-0000-0000-0000F2020000}"/>
    <cellStyle name="s_Trans Assump_Trans Sum_covered amounts - July 2007_Estimates-07-08-Dec-07-V04" xfId="727" xr:uid="{00000000-0005-0000-0000-0000F3020000}"/>
    <cellStyle name="s_Trans Assump_Trans Sum_covered amounts - July 2007_Estimates-07-08-Jan-08-V14" xfId="728" xr:uid="{00000000-0005-0000-0000-0000F4020000}"/>
    <cellStyle name="s_Trans Assump_Trans Sum_covered amounts - July 2007_Estimates-07-08-Oct-07-V02" xfId="729" xr:uid="{00000000-0005-0000-0000-0000F5020000}"/>
    <cellStyle name="s_Trans Assump_Trans Sum_covered amounts - July 2007_Estimates-07-08-Sep-07-V15" xfId="730" xr:uid="{00000000-0005-0000-0000-0000F6020000}"/>
    <cellStyle name="s_Trans Assump_Trans Sum_covered amounts - July 2007_Estimates-07-08-Sep-07-V16" xfId="731" xr:uid="{00000000-0005-0000-0000-0000F7020000}"/>
    <cellStyle name="s_Trans Assump_Trans Sum_covered amounts - July 2007_Fx Model" xfId="732" xr:uid="{00000000-0005-0000-0000-0000F8020000}"/>
    <cellStyle name="s_Trans Sum" xfId="733" xr:uid="{00000000-0005-0000-0000-0000F9020000}"/>
    <cellStyle name="s_Trans Sum_1" xfId="734" xr:uid="{00000000-0005-0000-0000-0000FA020000}"/>
    <cellStyle name="s_Trans Sum_1_covered amounts - July 2007" xfId="735" xr:uid="{00000000-0005-0000-0000-0000FB020000}"/>
    <cellStyle name="s_Trans Sum_1_covered amounts - July 2007_Book2" xfId="736" xr:uid="{00000000-0005-0000-0000-0000FC020000}"/>
    <cellStyle name="s_Trans Sum_1_covered amounts - July 2007_Estimates-07-08-Aug-07-V18" xfId="737" xr:uid="{00000000-0005-0000-0000-0000FD020000}"/>
    <cellStyle name="s_Trans Sum_1_covered amounts - July 2007_Estimates-07-08-Aug-07-V19" xfId="738" xr:uid="{00000000-0005-0000-0000-0000FE020000}"/>
    <cellStyle name="s_Trans Sum_1_covered amounts - July 2007_Estimates-07-08-Dec-07-V03" xfId="739" xr:uid="{00000000-0005-0000-0000-0000FF020000}"/>
    <cellStyle name="s_Trans Sum_1_covered amounts - July 2007_Estimates-07-08-Dec-07-V04" xfId="740" xr:uid="{00000000-0005-0000-0000-000000030000}"/>
    <cellStyle name="s_Trans Sum_1_covered amounts - July 2007_Estimates-07-08-Jan-08-V14" xfId="741" xr:uid="{00000000-0005-0000-0000-000001030000}"/>
    <cellStyle name="s_Trans Sum_1_covered amounts - July 2007_Estimates-07-08-Oct-07-V02" xfId="742" xr:uid="{00000000-0005-0000-0000-000002030000}"/>
    <cellStyle name="s_Trans Sum_1_covered amounts - July 2007_Estimates-07-08-Sep-07-V15" xfId="743" xr:uid="{00000000-0005-0000-0000-000003030000}"/>
    <cellStyle name="s_Trans Sum_1_covered amounts - July 2007_Estimates-07-08-Sep-07-V16" xfId="744" xr:uid="{00000000-0005-0000-0000-000004030000}"/>
    <cellStyle name="s_Trans Sum_1_covered amounts - July 2007_Fx Model" xfId="745" xr:uid="{00000000-0005-0000-0000-000005030000}"/>
    <cellStyle name="s_Trans Sum_2" xfId="746" xr:uid="{00000000-0005-0000-0000-000006030000}"/>
    <cellStyle name="s_Trans Sum_2_covered amounts - July 2007" xfId="747" xr:uid="{00000000-0005-0000-0000-000007030000}"/>
    <cellStyle name="s_Trans Sum_2_covered amounts - July 2007_Book2" xfId="748" xr:uid="{00000000-0005-0000-0000-000008030000}"/>
    <cellStyle name="s_Trans Sum_2_covered amounts - July 2007_Estimates-07-08-Aug-07-V18" xfId="749" xr:uid="{00000000-0005-0000-0000-000009030000}"/>
    <cellStyle name="s_Trans Sum_2_covered amounts - July 2007_Estimates-07-08-Aug-07-V19" xfId="750" xr:uid="{00000000-0005-0000-0000-00000A030000}"/>
    <cellStyle name="s_Trans Sum_2_covered amounts - July 2007_Estimates-07-08-Dec-07-V03" xfId="751" xr:uid="{00000000-0005-0000-0000-00000B030000}"/>
    <cellStyle name="s_Trans Sum_2_covered amounts - July 2007_Estimates-07-08-Dec-07-V04" xfId="752" xr:uid="{00000000-0005-0000-0000-00000C030000}"/>
    <cellStyle name="s_Trans Sum_2_covered amounts - July 2007_Estimates-07-08-Jan-08-V14" xfId="753" xr:uid="{00000000-0005-0000-0000-00000D030000}"/>
    <cellStyle name="s_Trans Sum_2_covered amounts - July 2007_Estimates-07-08-Oct-07-V02" xfId="754" xr:uid="{00000000-0005-0000-0000-00000E030000}"/>
    <cellStyle name="s_Trans Sum_2_covered amounts - July 2007_Estimates-07-08-Sep-07-V15" xfId="755" xr:uid="{00000000-0005-0000-0000-00000F030000}"/>
    <cellStyle name="s_Trans Sum_2_covered amounts - July 2007_Estimates-07-08-Sep-07-V16" xfId="756" xr:uid="{00000000-0005-0000-0000-000010030000}"/>
    <cellStyle name="s_Trans Sum_2_covered amounts - July 2007_Fx Model" xfId="757" xr:uid="{00000000-0005-0000-0000-000011030000}"/>
    <cellStyle name="s_Trans Sum_covered amounts - July 2007" xfId="758" xr:uid="{00000000-0005-0000-0000-000012030000}"/>
    <cellStyle name="s_Trans Sum_covered amounts - July 2007_Book2" xfId="759" xr:uid="{00000000-0005-0000-0000-000013030000}"/>
    <cellStyle name="s_Trans Sum_covered amounts - July 2007_Estimates-07-08-Aug-07-V18" xfId="760" xr:uid="{00000000-0005-0000-0000-000014030000}"/>
    <cellStyle name="s_Trans Sum_covered amounts - July 2007_Estimates-07-08-Aug-07-V19" xfId="761" xr:uid="{00000000-0005-0000-0000-000015030000}"/>
    <cellStyle name="s_Trans Sum_covered amounts - July 2007_Estimates-07-08-Dec-07-V03" xfId="762" xr:uid="{00000000-0005-0000-0000-000016030000}"/>
    <cellStyle name="s_Trans Sum_covered amounts - July 2007_Estimates-07-08-Dec-07-V04" xfId="763" xr:uid="{00000000-0005-0000-0000-000017030000}"/>
    <cellStyle name="s_Trans Sum_covered amounts - July 2007_Estimates-07-08-Jan-08-V14" xfId="764" xr:uid="{00000000-0005-0000-0000-000018030000}"/>
    <cellStyle name="s_Trans Sum_covered amounts - July 2007_Estimates-07-08-Oct-07-V02" xfId="765" xr:uid="{00000000-0005-0000-0000-000019030000}"/>
    <cellStyle name="s_Trans Sum_covered amounts - July 2007_Estimates-07-08-Sep-07-V15" xfId="766" xr:uid="{00000000-0005-0000-0000-00001A030000}"/>
    <cellStyle name="s_Trans Sum_covered amounts - July 2007_Estimates-07-08-Sep-07-V16" xfId="767" xr:uid="{00000000-0005-0000-0000-00001B030000}"/>
    <cellStyle name="s_Trans Sum_covered amounts - July 2007_Fx Model" xfId="768" xr:uid="{00000000-0005-0000-0000-00001C030000}"/>
    <cellStyle name="s_Trans Sum_Trans Assump" xfId="769" xr:uid="{00000000-0005-0000-0000-00001D030000}"/>
    <cellStyle name="s_Trans Sum_Trans Assump_covered amounts - July 2007" xfId="770" xr:uid="{00000000-0005-0000-0000-00001E030000}"/>
    <cellStyle name="s_Trans Sum_Trans Assump_covered amounts - July 2007_Book2" xfId="771" xr:uid="{00000000-0005-0000-0000-00001F030000}"/>
    <cellStyle name="s_Trans Sum_Trans Assump_covered amounts - July 2007_Estimates-07-08-Aug-07-V18" xfId="772" xr:uid="{00000000-0005-0000-0000-000020030000}"/>
    <cellStyle name="s_Trans Sum_Trans Assump_covered amounts - July 2007_Estimates-07-08-Aug-07-V19" xfId="773" xr:uid="{00000000-0005-0000-0000-000021030000}"/>
    <cellStyle name="s_Trans Sum_Trans Assump_covered amounts - July 2007_Estimates-07-08-Dec-07-V03" xfId="774" xr:uid="{00000000-0005-0000-0000-000022030000}"/>
    <cellStyle name="s_Trans Sum_Trans Assump_covered amounts - July 2007_Estimates-07-08-Dec-07-V04" xfId="775" xr:uid="{00000000-0005-0000-0000-000023030000}"/>
    <cellStyle name="s_Trans Sum_Trans Assump_covered amounts - July 2007_Estimates-07-08-Jan-08-V14" xfId="776" xr:uid="{00000000-0005-0000-0000-000024030000}"/>
    <cellStyle name="s_Trans Sum_Trans Assump_covered amounts - July 2007_Estimates-07-08-Oct-07-V02" xfId="777" xr:uid="{00000000-0005-0000-0000-000025030000}"/>
    <cellStyle name="s_Trans Sum_Trans Assump_covered amounts - July 2007_Estimates-07-08-Sep-07-V15" xfId="778" xr:uid="{00000000-0005-0000-0000-000026030000}"/>
    <cellStyle name="s_Trans Sum_Trans Assump_covered amounts - July 2007_Estimates-07-08-Sep-07-V16" xfId="779" xr:uid="{00000000-0005-0000-0000-000027030000}"/>
    <cellStyle name="s_Trans Sum_Trans Assump_covered amounts - July 2007_Fx Model" xfId="780" xr:uid="{00000000-0005-0000-0000-000028030000}"/>
    <cellStyle name="s_Unit Price Sen. (2)" xfId="781" xr:uid="{00000000-0005-0000-0000-000029030000}"/>
    <cellStyle name="s_Unit Price Sen. (2)_1" xfId="782" xr:uid="{00000000-0005-0000-0000-00002A030000}"/>
    <cellStyle name="s_Unit Price Sen. (2)_1_covered amounts - July 2007" xfId="783" xr:uid="{00000000-0005-0000-0000-00002B030000}"/>
    <cellStyle name="s_Unit Price Sen. (2)_1_covered amounts - July 2007_Book2" xfId="784" xr:uid="{00000000-0005-0000-0000-00002C030000}"/>
    <cellStyle name="s_Unit Price Sen. (2)_1_covered amounts - July 2007_Estimates-07-08-Aug-07-V18" xfId="785" xr:uid="{00000000-0005-0000-0000-00002D030000}"/>
    <cellStyle name="s_Unit Price Sen. (2)_1_covered amounts - July 2007_Estimates-07-08-Aug-07-V19" xfId="786" xr:uid="{00000000-0005-0000-0000-00002E030000}"/>
    <cellStyle name="s_Unit Price Sen. (2)_1_covered amounts - July 2007_Estimates-07-08-Dec-07-V03" xfId="787" xr:uid="{00000000-0005-0000-0000-00002F030000}"/>
    <cellStyle name="s_Unit Price Sen. (2)_1_covered amounts - July 2007_Estimates-07-08-Dec-07-V04" xfId="788" xr:uid="{00000000-0005-0000-0000-000030030000}"/>
    <cellStyle name="s_Unit Price Sen. (2)_1_covered amounts - July 2007_Estimates-07-08-Jan-08-V14" xfId="789" xr:uid="{00000000-0005-0000-0000-000031030000}"/>
    <cellStyle name="s_Unit Price Sen. (2)_1_covered amounts - July 2007_Estimates-07-08-Oct-07-V02" xfId="790" xr:uid="{00000000-0005-0000-0000-000032030000}"/>
    <cellStyle name="s_Unit Price Sen. (2)_1_covered amounts - July 2007_Estimates-07-08-Sep-07-V15" xfId="791" xr:uid="{00000000-0005-0000-0000-000033030000}"/>
    <cellStyle name="s_Unit Price Sen. (2)_1_covered amounts - July 2007_Estimates-07-08-Sep-07-V16" xfId="792" xr:uid="{00000000-0005-0000-0000-000034030000}"/>
    <cellStyle name="s_Unit Price Sen. (2)_1_covered amounts - July 2007_Fx Model" xfId="793" xr:uid="{00000000-0005-0000-0000-000035030000}"/>
    <cellStyle name="s_Unit Price Sen. (2)_2" xfId="794" xr:uid="{00000000-0005-0000-0000-000036030000}"/>
    <cellStyle name="s_Unit Price Sen. (2)_2_covered amounts - July 2007" xfId="795" xr:uid="{00000000-0005-0000-0000-000037030000}"/>
    <cellStyle name="s_Unit Price Sen. (2)_2_covered amounts - July 2007_Book2" xfId="796" xr:uid="{00000000-0005-0000-0000-000038030000}"/>
    <cellStyle name="s_Unit Price Sen. (2)_2_covered amounts - July 2007_Estimates-07-08-Aug-07-V18" xfId="797" xr:uid="{00000000-0005-0000-0000-000039030000}"/>
    <cellStyle name="s_Unit Price Sen. (2)_2_covered amounts - July 2007_Estimates-07-08-Aug-07-V19" xfId="798" xr:uid="{00000000-0005-0000-0000-00003A030000}"/>
    <cellStyle name="s_Unit Price Sen. (2)_2_covered amounts - July 2007_Estimates-07-08-Dec-07-V03" xfId="799" xr:uid="{00000000-0005-0000-0000-00003B030000}"/>
    <cellStyle name="s_Unit Price Sen. (2)_2_covered amounts - July 2007_Estimates-07-08-Dec-07-V04" xfId="800" xr:uid="{00000000-0005-0000-0000-00003C030000}"/>
    <cellStyle name="s_Unit Price Sen. (2)_2_covered amounts - July 2007_Estimates-07-08-Jan-08-V14" xfId="801" xr:uid="{00000000-0005-0000-0000-00003D030000}"/>
    <cellStyle name="s_Unit Price Sen. (2)_2_covered amounts - July 2007_Estimates-07-08-Oct-07-V02" xfId="802" xr:uid="{00000000-0005-0000-0000-00003E030000}"/>
    <cellStyle name="s_Unit Price Sen. (2)_2_covered amounts - July 2007_Estimates-07-08-Sep-07-V15" xfId="803" xr:uid="{00000000-0005-0000-0000-00003F030000}"/>
    <cellStyle name="s_Unit Price Sen. (2)_2_covered amounts - July 2007_Estimates-07-08-Sep-07-V16" xfId="804" xr:uid="{00000000-0005-0000-0000-000040030000}"/>
    <cellStyle name="s_Unit Price Sen. (2)_2_covered amounts - July 2007_Fx Model" xfId="805" xr:uid="{00000000-0005-0000-0000-000041030000}"/>
    <cellStyle name="s_Unit Price Sen. (2)_covered amounts - July 2007" xfId="806" xr:uid="{00000000-0005-0000-0000-000042030000}"/>
    <cellStyle name="s_Unit Price Sen. (2)_covered amounts - July 2007_Book2" xfId="807" xr:uid="{00000000-0005-0000-0000-000043030000}"/>
    <cellStyle name="s_Unit Price Sen. (2)_covered amounts - July 2007_Estimates-07-08-Aug-07-V18" xfId="808" xr:uid="{00000000-0005-0000-0000-000044030000}"/>
    <cellStyle name="s_Unit Price Sen. (2)_covered amounts - July 2007_Estimates-07-08-Aug-07-V19" xfId="809" xr:uid="{00000000-0005-0000-0000-000045030000}"/>
    <cellStyle name="s_Unit Price Sen. (2)_covered amounts - July 2007_Estimates-07-08-Dec-07-V03" xfId="810" xr:uid="{00000000-0005-0000-0000-000046030000}"/>
    <cellStyle name="s_Unit Price Sen. (2)_covered amounts - July 2007_Estimates-07-08-Dec-07-V04" xfId="811" xr:uid="{00000000-0005-0000-0000-000047030000}"/>
    <cellStyle name="s_Unit Price Sen. (2)_covered amounts - July 2007_Estimates-07-08-Jan-08-V14" xfId="812" xr:uid="{00000000-0005-0000-0000-000048030000}"/>
    <cellStyle name="s_Unit Price Sen. (2)_covered amounts - July 2007_Estimates-07-08-Oct-07-V02" xfId="813" xr:uid="{00000000-0005-0000-0000-000049030000}"/>
    <cellStyle name="s_Unit Price Sen. (2)_covered amounts - July 2007_Estimates-07-08-Sep-07-V15" xfId="814" xr:uid="{00000000-0005-0000-0000-00004A030000}"/>
    <cellStyle name="s_Unit Price Sen. (2)_covered amounts - July 2007_Estimates-07-08-Sep-07-V16" xfId="815" xr:uid="{00000000-0005-0000-0000-00004B030000}"/>
    <cellStyle name="s_Unit Price Sen. (2)_covered amounts - July 2007_Fx Model" xfId="816" xr:uid="{00000000-0005-0000-0000-00004C030000}"/>
    <cellStyle name="s_Val Anal" xfId="817" xr:uid="{00000000-0005-0000-0000-00004D030000}"/>
    <cellStyle name="s_Val Anal_covered amounts - July 2007" xfId="818" xr:uid="{00000000-0005-0000-0000-00004E030000}"/>
    <cellStyle name="s_Val Anal_covered amounts - July 2007_Book2" xfId="819" xr:uid="{00000000-0005-0000-0000-00004F030000}"/>
    <cellStyle name="s_Val Anal_covered amounts - July 2007_Estimates-07-08-Aug-07-V18" xfId="820" xr:uid="{00000000-0005-0000-0000-000050030000}"/>
    <cellStyle name="s_Val Anal_covered amounts - July 2007_Estimates-07-08-Aug-07-V19" xfId="821" xr:uid="{00000000-0005-0000-0000-000051030000}"/>
    <cellStyle name="s_Val Anal_covered amounts - July 2007_Estimates-07-08-Dec-07-V03" xfId="822" xr:uid="{00000000-0005-0000-0000-000052030000}"/>
    <cellStyle name="s_Val Anal_covered amounts - July 2007_Estimates-07-08-Dec-07-V04" xfId="823" xr:uid="{00000000-0005-0000-0000-000053030000}"/>
    <cellStyle name="s_Val Anal_covered amounts - July 2007_Estimates-07-08-Jan-08-V14" xfId="824" xr:uid="{00000000-0005-0000-0000-000054030000}"/>
    <cellStyle name="s_Val Anal_covered amounts - July 2007_Estimates-07-08-Oct-07-V02" xfId="825" xr:uid="{00000000-0005-0000-0000-000055030000}"/>
    <cellStyle name="s_Val Anal_covered amounts - July 2007_Estimates-07-08-Sep-07-V15" xfId="826" xr:uid="{00000000-0005-0000-0000-000056030000}"/>
    <cellStyle name="s_Val Anal_covered amounts - July 2007_Estimates-07-08-Sep-07-V16" xfId="827" xr:uid="{00000000-0005-0000-0000-000057030000}"/>
    <cellStyle name="s_Val Anal_covered amounts - July 2007_Fx Model" xfId="828" xr:uid="{00000000-0005-0000-0000-000058030000}"/>
    <cellStyle name="Shaded" xfId="829" xr:uid="{00000000-0005-0000-0000-000059030000}"/>
    <cellStyle name="Single Accounting" xfId="830" xr:uid="{00000000-0005-0000-0000-00005A030000}"/>
    <cellStyle name="Style 1" xfId="831" xr:uid="{00000000-0005-0000-0000-00005B030000}"/>
    <cellStyle name="Table Head" xfId="832" xr:uid="{00000000-0005-0000-0000-00005C030000}"/>
    <cellStyle name="Table Head Aligned" xfId="833" xr:uid="{00000000-0005-0000-0000-00005D030000}"/>
    <cellStyle name="Table Head Blue" xfId="834" xr:uid="{00000000-0005-0000-0000-00005E030000}"/>
    <cellStyle name="Table Head Green" xfId="835" xr:uid="{00000000-0005-0000-0000-00005F030000}"/>
    <cellStyle name="Table Title" xfId="836" xr:uid="{00000000-0005-0000-0000-000060030000}"/>
    <cellStyle name="Table Units" xfId="837" xr:uid="{00000000-0005-0000-0000-000061030000}"/>
    <cellStyle name="Table_Header" xfId="838" xr:uid="{00000000-0005-0000-0000-000062030000}"/>
    <cellStyle name="taples Plaza" xfId="839" xr:uid="{00000000-0005-0000-0000-000063030000}"/>
    <cellStyle name="Times 10" xfId="840" xr:uid="{00000000-0005-0000-0000-000064030000}"/>
    <cellStyle name="Times 12" xfId="841" xr:uid="{00000000-0005-0000-0000-000065030000}"/>
    <cellStyle name="Times New Roman" xfId="842" xr:uid="{00000000-0005-0000-0000-000066030000}"/>
    <cellStyle name="Title" xfId="843" builtinId="15" customBuiltin="1"/>
    <cellStyle name="Total" xfId="844" builtinId="25" customBuiltin="1"/>
    <cellStyle name="twodig" xfId="845" xr:uid="{00000000-0005-0000-0000-000069030000}"/>
    <cellStyle name="Underline_CSTFTBLE" xfId="846" xr:uid="{00000000-0005-0000-0000-00006A030000}"/>
    <cellStyle name="Warning Text" xfId="847" builtinId="11" customBuiltin="1"/>
    <cellStyle name="Yen" xfId="848" xr:uid="{00000000-0005-0000-0000-00006C030000}"/>
  </cellStyles>
  <dxfs count="0"/>
  <tableStyles count="0" defaultTableStyle="TableStyleMedium9" defaultPivotStyle="PivotStyleLight16"/>
  <colors>
    <mruColors>
      <color rgb="FFE33DC3"/>
      <color rgb="FFFFFF99"/>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1866900</xdr:colOff>
      <xdr:row>5</xdr:row>
      <xdr:rowOff>19050</xdr:rowOff>
    </xdr:to>
    <xdr:pic>
      <xdr:nvPicPr>
        <xdr:cNvPr id="10571" name="Picture 2" descr="WNS_logo 100dpi">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825" y="161925"/>
          <a:ext cx="1866900" cy="5524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66675</xdr:rowOff>
    </xdr:from>
    <xdr:to>
      <xdr:col>1</xdr:col>
      <xdr:colOff>1866900</xdr:colOff>
      <xdr:row>3</xdr:row>
      <xdr:rowOff>142875</xdr:rowOff>
    </xdr:to>
    <xdr:pic>
      <xdr:nvPicPr>
        <xdr:cNvPr id="9558" name="Picture 1" descr="WNS_logo 100dpi">
          <a:extLst>
            <a:ext uri="{FF2B5EF4-FFF2-40B4-BE49-F238E27FC236}">
              <a16:creationId xmlns:a16="http://schemas.microsoft.com/office/drawing/2014/main" id="{00000000-0008-0000-0900-0000562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66675"/>
          <a:ext cx="1866900" cy="5619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1</xdr:col>
      <xdr:colOff>1866900</xdr:colOff>
      <xdr:row>3</xdr:row>
      <xdr:rowOff>38100</xdr:rowOff>
    </xdr:to>
    <xdr:pic>
      <xdr:nvPicPr>
        <xdr:cNvPr id="2406" name="Picture 2" descr="WNS_logo 100dpi">
          <a:extLst>
            <a:ext uri="{FF2B5EF4-FFF2-40B4-BE49-F238E27FC236}">
              <a16:creationId xmlns:a16="http://schemas.microsoft.com/office/drawing/2014/main" id="{00000000-0008-0000-0100-00006609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57150"/>
          <a:ext cx="1866900" cy="5524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85725</xdr:rowOff>
    </xdr:from>
    <xdr:to>
      <xdr:col>1</xdr:col>
      <xdr:colOff>1866900</xdr:colOff>
      <xdr:row>3</xdr:row>
      <xdr:rowOff>152400</xdr:rowOff>
    </xdr:to>
    <xdr:pic>
      <xdr:nvPicPr>
        <xdr:cNvPr id="3430" name="Picture 1" descr="WNS_logo 100dpi">
          <a:extLst>
            <a:ext uri="{FF2B5EF4-FFF2-40B4-BE49-F238E27FC236}">
              <a16:creationId xmlns:a16="http://schemas.microsoft.com/office/drawing/2014/main" id="{00000000-0008-0000-0200-0000660D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85725"/>
          <a:ext cx="1866900" cy="5524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1</xdr:col>
      <xdr:colOff>1866900</xdr:colOff>
      <xdr:row>3</xdr:row>
      <xdr:rowOff>123825</xdr:rowOff>
    </xdr:to>
    <xdr:pic>
      <xdr:nvPicPr>
        <xdr:cNvPr id="4452" name="Picture 1" descr="WNS_logo 100dpi">
          <a:extLst>
            <a:ext uri="{FF2B5EF4-FFF2-40B4-BE49-F238E27FC236}">
              <a16:creationId xmlns:a16="http://schemas.microsoft.com/office/drawing/2014/main" id="{00000000-0008-0000-0300-00006411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57150"/>
          <a:ext cx="1866900" cy="552450"/>
        </a:xfrm>
        <a:prstGeom prst="rect">
          <a:avLst/>
        </a:prstGeom>
        <a:noFill/>
        <a:ln w="9525">
          <a:noFill/>
          <a:miter lim="800000"/>
          <a:headEnd/>
          <a:tailEnd/>
        </a:ln>
      </xdr:spPr>
    </xdr:pic>
    <xdr:clientData/>
  </xdr:twoCellAnchor>
  <xdr:twoCellAnchor editAs="oneCell">
    <xdr:from>
      <xdr:col>1</xdr:col>
      <xdr:colOff>0</xdr:colOff>
      <xdr:row>0</xdr:row>
      <xdr:rowOff>78316</xdr:rowOff>
    </xdr:from>
    <xdr:to>
      <xdr:col>1</xdr:col>
      <xdr:colOff>1866900</xdr:colOff>
      <xdr:row>3</xdr:row>
      <xdr:rowOff>144991</xdr:rowOff>
    </xdr:to>
    <xdr:pic>
      <xdr:nvPicPr>
        <xdr:cNvPr id="3" name="Picture 1" descr="WNS_logo 100dpi">
          <a:extLst>
            <a:ext uri="{FF2B5EF4-FFF2-40B4-BE49-F238E27FC236}">
              <a16:creationId xmlns:a16="http://schemas.microsoft.com/office/drawing/2014/main" id="{1D8C8B19-2DAC-4DC2-8D5B-FB85A10F8E6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3500" y="78316"/>
          <a:ext cx="1866900" cy="5429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1</xdr:col>
      <xdr:colOff>1866900</xdr:colOff>
      <xdr:row>3</xdr:row>
      <xdr:rowOff>123825</xdr:rowOff>
    </xdr:to>
    <xdr:pic>
      <xdr:nvPicPr>
        <xdr:cNvPr id="1377" name="Picture 1" descr="WNS_logo 100dpi">
          <a:extLst>
            <a:ext uri="{FF2B5EF4-FFF2-40B4-BE49-F238E27FC236}">
              <a16:creationId xmlns:a16="http://schemas.microsoft.com/office/drawing/2014/main" id="{00000000-0008-0000-0400-0000610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57150"/>
          <a:ext cx="1866900" cy="5524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xdr:colOff>
      <xdr:row>0</xdr:row>
      <xdr:rowOff>66675</xdr:rowOff>
    </xdr:from>
    <xdr:to>
      <xdr:col>1</xdr:col>
      <xdr:colOff>1876425</xdr:colOff>
      <xdr:row>3</xdr:row>
      <xdr:rowOff>133350</xdr:rowOff>
    </xdr:to>
    <xdr:pic>
      <xdr:nvPicPr>
        <xdr:cNvPr id="5468" name="Picture 1" descr="WNS_logo 100dpi">
          <a:extLst>
            <a:ext uri="{FF2B5EF4-FFF2-40B4-BE49-F238E27FC236}">
              <a16:creationId xmlns:a16="http://schemas.microsoft.com/office/drawing/2014/main" id="{00000000-0008-0000-0500-00005C1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66675"/>
          <a:ext cx="1866900" cy="5524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76200</xdr:rowOff>
    </xdr:from>
    <xdr:to>
      <xdr:col>1</xdr:col>
      <xdr:colOff>1866900</xdr:colOff>
      <xdr:row>3</xdr:row>
      <xdr:rowOff>142875</xdr:rowOff>
    </xdr:to>
    <xdr:pic>
      <xdr:nvPicPr>
        <xdr:cNvPr id="6491" name="Picture 1" descr="WNS_logo 100dpi">
          <a:extLst>
            <a:ext uri="{FF2B5EF4-FFF2-40B4-BE49-F238E27FC236}">
              <a16:creationId xmlns:a16="http://schemas.microsoft.com/office/drawing/2014/main" id="{00000000-0008-0000-0600-00005B19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76200"/>
          <a:ext cx="1866900" cy="5524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1</xdr:col>
      <xdr:colOff>609600</xdr:colOff>
      <xdr:row>0</xdr:row>
      <xdr:rowOff>57150</xdr:rowOff>
    </xdr:to>
    <xdr:pic>
      <xdr:nvPicPr>
        <xdr:cNvPr id="11442" name="Picture 1" descr="WNS_logo 100dpi">
          <a:extLst>
            <a:ext uri="{FF2B5EF4-FFF2-40B4-BE49-F238E27FC236}">
              <a16:creationId xmlns:a16="http://schemas.microsoft.com/office/drawing/2014/main" id="{00000000-0008-0000-0700-0000B22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57150"/>
          <a:ext cx="1866900" cy="0"/>
        </a:xfrm>
        <a:prstGeom prst="rect">
          <a:avLst/>
        </a:prstGeom>
        <a:noFill/>
        <a:ln w="9525">
          <a:noFill/>
          <a:miter lim="800000"/>
          <a:headEnd/>
          <a:tailEnd/>
        </a:ln>
      </xdr:spPr>
    </xdr:pic>
    <xdr:clientData/>
  </xdr:twoCellAnchor>
  <xdr:twoCellAnchor editAs="oneCell">
    <xdr:from>
      <xdr:col>1</xdr:col>
      <xdr:colOff>19050</xdr:colOff>
      <xdr:row>1</xdr:row>
      <xdr:rowOff>0</xdr:rowOff>
    </xdr:from>
    <xdr:to>
      <xdr:col>1</xdr:col>
      <xdr:colOff>1885950</xdr:colOff>
      <xdr:row>4</xdr:row>
      <xdr:rowOff>66676</xdr:rowOff>
    </xdr:to>
    <xdr:pic>
      <xdr:nvPicPr>
        <xdr:cNvPr id="4" name="Picture 1" descr="WNS_logo 100dpi">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161925"/>
          <a:ext cx="1866900" cy="552451"/>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9</xdr:col>
      <xdr:colOff>736600</xdr:colOff>
      <xdr:row>3</xdr:row>
      <xdr:rowOff>123825</xdr:rowOff>
    </xdr:to>
    <xdr:pic>
      <xdr:nvPicPr>
        <xdr:cNvPr id="7512" name="Picture 1" descr="WNS_logo 100dpi">
          <a:extLst>
            <a:ext uri="{FF2B5EF4-FFF2-40B4-BE49-F238E27FC236}">
              <a16:creationId xmlns:a16="http://schemas.microsoft.com/office/drawing/2014/main" id="{00000000-0008-0000-0800-0000581D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57150"/>
          <a:ext cx="1866900" cy="5524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40"/>
  <sheetViews>
    <sheetView showGridLines="0" tabSelected="1" zoomScale="90" zoomScaleNormal="90" workbookViewId="0">
      <selection activeCell="B13" sqref="B13"/>
    </sheetView>
  </sheetViews>
  <sheetFormatPr defaultColWidth="9.140625" defaultRowHeight="10.5"/>
  <cols>
    <col min="1" max="1" width="1.85546875" style="1" customWidth="1"/>
    <col min="2" max="2" width="72.7109375" style="1" bestFit="1" customWidth="1"/>
    <col min="3" max="3" width="14.85546875" style="1" customWidth="1"/>
    <col min="4" max="16384" width="9.140625" style="1"/>
  </cols>
  <sheetData>
    <row r="1" spans="1:3" ht="12.75">
      <c r="A1" s="2"/>
    </row>
    <row r="9" spans="1:3" ht="19.5" customHeight="1">
      <c r="B9" s="344" t="s">
        <v>80</v>
      </c>
      <c r="C9" s="344"/>
    </row>
    <row r="12" spans="1:3" ht="11.25" thickBot="1"/>
    <row r="13" spans="1:3" ht="15.75" thickBot="1">
      <c r="B13" s="172" t="s">
        <v>71</v>
      </c>
      <c r="C13" s="173" t="s">
        <v>79</v>
      </c>
    </row>
    <row r="14" spans="1:3" ht="16.5" thickTop="1" thickBot="1">
      <c r="B14" s="19" t="s">
        <v>72</v>
      </c>
      <c r="C14" s="102">
        <v>1</v>
      </c>
    </row>
    <row r="15" spans="1:3" ht="15.75" thickBot="1">
      <c r="B15" s="20" t="s">
        <v>318</v>
      </c>
      <c r="C15" s="103">
        <v>2</v>
      </c>
    </row>
    <row r="16" spans="1:3" ht="15.75" thickBot="1">
      <c r="B16" s="21" t="s">
        <v>73</v>
      </c>
      <c r="C16" s="102">
        <v>3</v>
      </c>
    </row>
    <row r="17" spans="2:14" ht="15.75" thickBot="1">
      <c r="B17" s="20" t="s">
        <v>74</v>
      </c>
      <c r="C17" s="103">
        <v>4</v>
      </c>
    </row>
    <row r="18" spans="2:14" ht="15.75" thickBot="1">
      <c r="B18" s="21" t="s">
        <v>85</v>
      </c>
      <c r="C18" s="102">
        <v>5</v>
      </c>
    </row>
    <row r="19" spans="2:14" ht="15.75" thickBot="1">
      <c r="B19" s="20" t="s">
        <v>75</v>
      </c>
      <c r="C19" s="103">
        <v>6</v>
      </c>
    </row>
    <row r="20" spans="2:14" ht="15.75" thickBot="1">
      <c r="B20" s="21" t="s">
        <v>76</v>
      </c>
      <c r="C20" s="102">
        <v>7</v>
      </c>
    </row>
    <row r="21" spans="2:14" ht="15.75" thickBot="1">
      <c r="B21" s="20" t="s">
        <v>77</v>
      </c>
      <c r="C21" s="103">
        <v>8</v>
      </c>
    </row>
    <row r="22" spans="2:14" ht="15.75" thickBot="1">
      <c r="B22" s="21" t="s">
        <v>78</v>
      </c>
      <c r="C22" s="102">
        <v>9</v>
      </c>
    </row>
    <row r="24" spans="2:14">
      <c r="N24" s="110"/>
    </row>
    <row r="40" spans="1:1">
      <c r="A40" s="288" t="s">
        <v>309</v>
      </c>
    </row>
  </sheetData>
  <mergeCells count="1">
    <mergeCell ref="B9:C9"/>
  </mergeCells>
  <phoneticPr fontId="3" type="noConversion"/>
  <hyperlinks>
    <hyperlink ref="C14" location="'#1'!A1" display="'#1'!A1" xr:uid="{00000000-0004-0000-0000-000000000000}"/>
    <hyperlink ref="C15" location="'#2'!A1" display="'#2'!A1" xr:uid="{00000000-0004-0000-0000-000001000000}"/>
    <hyperlink ref="C16" location="'#3'!A1" display="'#3'!A1" xr:uid="{00000000-0004-0000-0000-000002000000}"/>
    <hyperlink ref="C17" location="'#4'!A1" display="'#4'!A1" xr:uid="{00000000-0004-0000-0000-000003000000}"/>
    <hyperlink ref="C18" location="'#5'!A1" display="'#5'!A1" xr:uid="{00000000-0004-0000-0000-000004000000}"/>
    <hyperlink ref="C19" location="'#6'!A1" display="'#6'!A1" xr:uid="{00000000-0004-0000-0000-000005000000}"/>
    <hyperlink ref="C20" location="'#7'!A1" display="'#7'!A1" xr:uid="{00000000-0004-0000-0000-000006000000}"/>
    <hyperlink ref="C21" location="'#8'!A1" display="'#8'!A1" xr:uid="{00000000-0004-0000-0000-000007000000}"/>
    <hyperlink ref="C22" location="'#9'!A1" display="'#9'!A1" xr:uid="{00000000-0004-0000-0000-000008000000}"/>
  </hyperlinks>
  <printOptions horizontalCentered="1" verticalCentered="1"/>
  <pageMargins left="0.25" right="0.25" top="0.75" bottom="0.75" header="0.3" footer="0.3"/>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B1:AN50"/>
  <sheetViews>
    <sheetView showGridLines="0" view="pageBreakPreview" zoomScale="80" zoomScaleNormal="80" zoomScaleSheetLayoutView="80" workbookViewId="0">
      <pane xSplit="2" ySplit="9" topLeftCell="C10" activePane="bottomRight" state="frozen"/>
      <selection activeCell="B78" sqref="B78"/>
      <selection pane="topRight" activeCell="B78" sqref="B78"/>
      <selection pane="bottomLeft" activeCell="B78" sqref="B78"/>
      <selection pane="bottomRight" activeCell="B6" sqref="B6"/>
    </sheetView>
  </sheetViews>
  <sheetFormatPr defaultColWidth="14.42578125" defaultRowHeight="12.75"/>
  <cols>
    <col min="1" max="1" width="1" style="2" customWidth="1"/>
    <col min="2" max="2" width="54" style="2" customWidth="1"/>
    <col min="3" max="5" width="0.42578125" style="2" customWidth="1"/>
    <col min="6" max="9" width="15.28515625" style="2" hidden="1" customWidth="1"/>
    <col min="10" max="10" width="15.28515625" style="2" customWidth="1"/>
    <col min="11" max="11" width="0.42578125" style="2" customWidth="1"/>
    <col min="12" max="15" width="15.28515625" style="2" hidden="1" customWidth="1"/>
    <col min="16" max="16" width="15.28515625" style="2" customWidth="1"/>
    <col min="17" max="17" width="0.42578125" style="2" customWidth="1"/>
    <col min="18" max="21" width="15.28515625" style="2" hidden="1" customWidth="1"/>
    <col min="22" max="22" width="15.28515625" style="2" customWidth="1"/>
    <col min="23" max="23" width="0.42578125" style="2" customWidth="1"/>
    <col min="24" max="27" width="15.28515625" style="2" hidden="1" customWidth="1"/>
    <col min="28" max="28" width="15.28515625" style="2" customWidth="1"/>
    <col min="29" max="29" width="0.42578125" style="2" customWidth="1"/>
    <col min="30" max="30" width="15.28515625" style="2" bestFit="1" customWidth="1"/>
    <col min="31" max="34" width="15.28515625" style="2" customWidth="1"/>
    <col min="35" max="35" width="0.42578125" style="2" customWidth="1"/>
    <col min="36" max="40" width="15.28515625" style="2" customWidth="1"/>
    <col min="41" max="16384" width="14.42578125" style="2"/>
  </cols>
  <sheetData>
    <row r="1" spans="2:40">
      <c r="B1" s="29"/>
      <c r="F1" s="32"/>
      <c r="G1" s="32"/>
      <c r="H1" s="32"/>
      <c r="I1" s="32"/>
      <c r="J1" s="32"/>
      <c r="L1" s="32"/>
      <c r="M1" s="32"/>
      <c r="N1" s="32"/>
      <c r="O1" s="32"/>
      <c r="P1" s="32"/>
      <c r="R1" s="32"/>
      <c r="S1" s="32"/>
      <c r="T1" s="32"/>
      <c r="U1" s="32"/>
      <c r="V1" s="32"/>
      <c r="X1" s="32"/>
      <c r="Y1" s="32"/>
      <c r="Z1" s="32"/>
      <c r="AA1" s="32"/>
      <c r="AB1" s="32"/>
      <c r="AD1" s="32"/>
      <c r="AE1" s="32"/>
      <c r="AF1" s="32"/>
      <c r="AG1" s="32"/>
      <c r="AH1" s="32"/>
      <c r="AJ1" s="32"/>
      <c r="AK1" s="32"/>
      <c r="AL1" s="32"/>
      <c r="AM1" s="32"/>
      <c r="AN1" s="32"/>
    </row>
    <row r="2" spans="2:40">
      <c r="G2" s="32"/>
      <c r="H2" s="32"/>
      <c r="I2" s="32"/>
      <c r="J2" s="32"/>
      <c r="M2" s="32"/>
      <c r="N2" s="32"/>
      <c r="O2" s="32"/>
      <c r="S2" s="32"/>
      <c r="T2" s="32"/>
      <c r="U2" s="32"/>
      <c r="X2" s="32"/>
      <c r="Y2" s="32"/>
      <c r="Z2" s="32"/>
      <c r="AD2" s="32"/>
      <c r="AE2" s="32"/>
      <c r="AF2" s="32"/>
      <c r="AH2" s="156"/>
      <c r="AJ2" s="156"/>
      <c r="AK2" s="156"/>
      <c r="AL2" s="156"/>
      <c r="AM2" s="156"/>
      <c r="AN2" s="104" t="s">
        <v>81</v>
      </c>
    </row>
    <row r="3" spans="2:40">
      <c r="F3" s="32"/>
      <c r="G3" s="32"/>
      <c r="H3" s="32"/>
      <c r="I3" s="32"/>
      <c r="J3" s="32"/>
      <c r="L3" s="32"/>
      <c r="M3" s="32"/>
      <c r="N3" s="32"/>
      <c r="O3" s="32"/>
      <c r="P3" s="32"/>
      <c r="R3" s="32"/>
      <c r="S3" s="32"/>
      <c r="T3" s="32"/>
      <c r="U3" s="32"/>
      <c r="V3" s="32"/>
      <c r="X3" s="32"/>
      <c r="Y3" s="32"/>
      <c r="Z3" s="32"/>
      <c r="AA3" s="32"/>
      <c r="AB3" s="32"/>
      <c r="AD3" s="32"/>
      <c r="AE3" s="32"/>
      <c r="AF3" s="32"/>
      <c r="AG3" s="32"/>
      <c r="AH3" s="32"/>
      <c r="AJ3" s="32"/>
      <c r="AK3" s="32"/>
      <c r="AL3" s="32"/>
      <c r="AM3" s="32"/>
      <c r="AN3" s="32"/>
    </row>
    <row r="6" spans="2:40">
      <c r="B6" s="22" t="s">
        <v>51</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row>
    <row r="7" spans="2:40" s="5" customFormat="1">
      <c r="B7" s="4"/>
    </row>
    <row r="8" spans="2:40">
      <c r="B8" s="6"/>
    </row>
    <row r="9" spans="2:40" s="7" customFormat="1">
      <c r="B9" s="97" t="s">
        <v>156</v>
      </c>
      <c r="F9" s="99" t="s">
        <v>243</v>
      </c>
      <c r="G9" s="99" t="s">
        <v>244</v>
      </c>
      <c r="H9" s="99" t="s">
        <v>245</v>
      </c>
      <c r="I9" s="99" t="s">
        <v>246</v>
      </c>
      <c r="J9" s="99" t="s">
        <v>247</v>
      </c>
      <c r="L9" s="99" t="s">
        <v>269</v>
      </c>
      <c r="M9" s="99" t="s">
        <v>270</v>
      </c>
      <c r="N9" s="99" t="s">
        <v>271</v>
      </c>
      <c r="O9" s="99" t="s">
        <v>272</v>
      </c>
      <c r="P9" s="99" t="s">
        <v>273</v>
      </c>
      <c r="R9" s="99" t="s">
        <v>293</v>
      </c>
      <c r="S9" s="99" t="s">
        <v>294</v>
      </c>
      <c r="T9" s="99" t="s">
        <v>295</v>
      </c>
      <c r="U9" s="99" t="s">
        <v>296</v>
      </c>
      <c r="V9" s="99" t="s">
        <v>297</v>
      </c>
      <c r="X9" s="99" t="s">
        <v>319</v>
      </c>
      <c r="Y9" s="99" t="s">
        <v>320</v>
      </c>
      <c r="Z9" s="99" t="s">
        <v>321</v>
      </c>
      <c r="AA9" s="99" t="s">
        <v>322</v>
      </c>
      <c r="AB9" s="99" t="s">
        <v>323</v>
      </c>
      <c r="AD9" s="99" t="s">
        <v>356</v>
      </c>
      <c r="AE9" s="99" t="s">
        <v>357</v>
      </c>
      <c r="AF9" s="99" t="s">
        <v>358</v>
      </c>
      <c r="AG9" s="99" t="s">
        <v>359</v>
      </c>
      <c r="AH9" s="99" t="s">
        <v>360</v>
      </c>
      <c r="AJ9" s="99" t="s">
        <v>381</v>
      </c>
      <c r="AK9" s="99" t="s">
        <v>387</v>
      </c>
      <c r="AL9" s="99" t="s">
        <v>396</v>
      </c>
      <c r="AM9" s="99" t="s">
        <v>414</v>
      </c>
      <c r="AN9" s="99" t="s">
        <v>384</v>
      </c>
    </row>
    <row r="10" spans="2:40" ht="22.5" customHeight="1">
      <c r="B10" s="8"/>
      <c r="F10" s="8"/>
      <c r="G10" s="8"/>
      <c r="H10" s="8"/>
      <c r="I10" s="8"/>
      <c r="J10" s="8"/>
      <c r="L10" s="8"/>
      <c r="M10" s="8"/>
      <c r="N10" s="8"/>
      <c r="O10" s="8"/>
      <c r="P10" s="8"/>
      <c r="R10" s="8"/>
      <c r="S10" s="8"/>
      <c r="T10" s="8"/>
      <c r="U10" s="8"/>
      <c r="V10" s="8"/>
      <c r="X10" s="8"/>
      <c r="Y10" s="8"/>
      <c r="Z10" s="8"/>
      <c r="AA10" s="8"/>
      <c r="AB10" s="8"/>
      <c r="AD10" s="8"/>
      <c r="AE10" s="8"/>
      <c r="AF10" s="8"/>
      <c r="AG10" s="8"/>
      <c r="AH10" s="8"/>
      <c r="AJ10" s="8"/>
      <c r="AK10" s="8"/>
      <c r="AL10" s="8"/>
      <c r="AM10" s="8"/>
      <c r="AN10" s="8"/>
    </row>
    <row r="11" spans="2:40" s="3" customFormat="1">
      <c r="B11" s="16" t="s">
        <v>67</v>
      </c>
      <c r="F11" s="18">
        <f>IF(F32&gt;0,SUM(F$28)*1000/F32,0)</f>
        <v>0.332020042050788</v>
      </c>
      <c r="G11" s="18">
        <f>IF(G32&gt;0,SUM(G$28)*1000/G32,0)</f>
        <v>0.37355584466130803</v>
      </c>
      <c r="H11" s="18">
        <f>IF(H32&gt;0,SUM(H$28)*1000/H32,0)</f>
        <v>0.5232176259607052</v>
      </c>
      <c r="I11" s="18">
        <f>IF(I32&gt;0,SUM(I$28)*1000/I32,0)</f>
        <v>0.48703362392877059</v>
      </c>
      <c r="J11" s="18">
        <f>IF(J32&gt;0,SUM(J$28)*1000/J32,0)</f>
        <v>1.7153959386820241</v>
      </c>
      <c r="L11" s="18">
        <f>IF(L32&gt;0,SUM(L$28)*1000/L32,0)</f>
        <v>0.44307421340907593</v>
      </c>
      <c r="M11" s="18">
        <f>IF(M32&gt;0,SUM(M$28)*1000/M32,0)</f>
        <v>0.49508285901811877</v>
      </c>
      <c r="N11" s="202">
        <v>0.5722278719475058</v>
      </c>
      <c r="O11" s="18">
        <v>0.59334043116724988</v>
      </c>
      <c r="P11" s="18">
        <f>IF(P32&gt;0,SUM(P$28)*1000/P32,0)</f>
        <v>2.1027967263770782</v>
      </c>
      <c r="R11" s="18">
        <v>0.55196359179114685</v>
      </c>
      <c r="S11" s="18">
        <v>0.5796650738525102</v>
      </c>
      <c r="T11" s="202">
        <v>0.62300949463818334</v>
      </c>
      <c r="U11" s="18">
        <v>0.59382868156135327</v>
      </c>
      <c r="V11" s="18">
        <v>2.34822560337251</v>
      </c>
      <c r="X11" s="18">
        <v>0.29774768861819167</v>
      </c>
      <c r="Y11" s="18">
        <v>0.5857018996808957</v>
      </c>
      <c r="Z11" s="202">
        <v>0.62241751571705062</v>
      </c>
      <c r="AA11" s="18">
        <v>0.55598408834511914</v>
      </c>
      <c r="AB11" s="18">
        <v>2.0620007206844906</v>
      </c>
      <c r="AD11" s="18">
        <v>0.54315361164568654</v>
      </c>
      <c r="AE11" s="18">
        <v>0.66014971625708641</v>
      </c>
      <c r="AF11" s="202">
        <v>0.70368939647224704</v>
      </c>
      <c r="AG11" s="18">
        <v>0.79605300785820143</v>
      </c>
      <c r="AH11" s="18">
        <v>2.701945188920813</v>
      </c>
      <c r="AJ11" s="18">
        <v>0.67880786834041629</v>
      </c>
      <c r="AK11" s="18">
        <v>0.6913563376107289</v>
      </c>
      <c r="AL11" s="18">
        <v>0.72114538445794019</v>
      </c>
      <c r="AM11" s="18">
        <v>0.7544275765353563</v>
      </c>
      <c r="AN11" s="18">
        <v>2.8456255474501693</v>
      </c>
    </row>
    <row r="12" spans="2:40" s="3" customFormat="1">
      <c r="B12" s="16" t="s">
        <v>68</v>
      </c>
      <c r="F12" s="18">
        <f>IF(F28&gt;0,IF(F33&gt;0,SUM(F$28)*1000/F33,0),F11)</f>
        <v>0.31766116121816118</v>
      </c>
      <c r="G12" s="18">
        <f>IF(G28&gt;0,IF(G33&gt;0,SUM(G$28)*1000/G33,0),G11)</f>
        <v>0.35996905878981195</v>
      </c>
      <c r="H12" s="18">
        <f>IF(H28&gt;0,IF(H33&gt;0,SUM(H$28)*1000/H33,0),H11)</f>
        <v>0.50578053708364645</v>
      </c>
      <c r="I12" s="18">
        <f>IF(I28&gt;0,IF(I33&gt;0,SUM(I$28)*1000/I33,0),I11)</f>
        <v>0.4672741355107799</v>
      </c>
      <c r="J12" s="18">
        <f>IF(J28&gt;0,IF(J33&gt;0,SUM(J$28)*1000/J33,0),J11)</f>
        <v>1.6334715055890294</v>
      </c>
      <c r="L12" s="18">
        <f>IF(L28&gt;0,IF(L33&gt;0,SUM(L$28)*1000/L33,0),L11)</f>
        <v>0.42480834380541038</v>
      </c>
      <c r="M12" s="18">
        <f>IF(M28&gt;0,IF(M33&gt;0,SUM(M$28)*1000/M33,0),M11)</f>
        <v>0.47812387665208145</v>
      </c>
      <c r="N12" s="202">
        <v>0.55308084774087596</v>
      </c>
      <c r="O12" s="18">
        <v>0.5709225629338226</v>
      </c>
      <c r="P12" s="18">
        <f>IF(P28&gt;0,IF(P33&gt;0,SUM(P$28)*1000/P33,0),P11)</f>
        <v>2.0167702522297586</v>
      </c>
      <c r="R12" s="18">
        <v>0.53016110129058114</v>
      </c>
      <c r="S12" s="18">
        <v>0.5602513777013316</v>
      </c>
      <c r="T12" s="202">
        <v>0.60203461389767265</v>
      </c>
      <c r="U12" s="18">
        <v>0.56997403690291826</v>
      </c>
      <c r="V12" s="18">
        <v>2.2439705116045867</v>
      </c>
      <c r="X12" s="18">
        <v>0.28589461470350569</v>
      </c>
      <c r="Y12" s="18">
        <v>0.56090433069653223</v>
      </c>
      <c r="Z12" s="202">
        <v>0.59695023436059258</v>
      </c>
      <c r="AA12" s="18">
        <v>0.53363736376481108</v>
      </c>
      <c r="AB12" s="18">
        <v>1.9692825941926391</v>
      </c>
      <c r="AD12" s="18">
        <v>0.52236332315038658</v>
      </c>
      <c r="AE12" s="18">
        <v>0.6373951671143786</v>
      </c>
      <c r="AF12" s="202">
        <v>0.67804559225412142</v>
      </c>
      <c r="AG12" s="18">
        <v>0.76134712861338771</v>
      </c>
      <c r="AH12" s="18">
        <v>2.5776484363884555</v>
      </c>
      <c r="AJ12" s="18">
        <v>0.64848667325090625</v>
      </c>
      <c r="AK12" s="18">
        <v>0.66056831528040205</v>
      </c>
      <c r="AL12" s="18">
        <v>0.68936266216494235</v>
      </c>
      <c r="AM12" s="18">
        <v>0.71928762267652535</v>
      </c>
      <c r="AN12" s="18">
        <v>2.6987699303648571</v>
      </c>
    </row>
    <row r="13" spans="2:40">
      <c r="B13" s="9"/>
      <c r="F13" s="9"/>
      <c r="G13" s="9"/>
      <c r="H13" s="9"/>
      <c r="I13" s="9"/>
      <c r="J13" s="9"/>
      <c r="L13" s="9"/>
      <c r="M13" s="9"/>
      <c r="N13" s="203"/>
      <c r="O13" s="9"/>
      <c r="P13" s="9"/>
      <c r="R13" s="9"/>
      <c r="S13" s="9"/>
      <c r="T13" s="203"/>
      <c r="U13" s="9"/>
      <c r="V13" s="9"/>
      <c r="X13" s="9"/>
      <c r="Y13" s="9"/>
      <c r="Z13" s="203"/>
      <c r="AA13" s="9"/>
      <c r="AB13" s="9"/>
      <c r="AD13" s="9"/>
      <c r="AE13" s="9"/>
      <c r="AF13" s="203"/>
      <c r="AG13" s="9"/>
      <c r="AH13" s="9"/>
      <c r="AJ13" s="9"/>
      <c r="AK13" s="9"/>
      <c r="AL13" s="9"/>
      <c r="AM13" s="9"/>
      <c r="AN13" s="9"/>
    </row>
    <row r="14" spans="2:40">
      <c r="N14" s="177"/>
      <c r="T14" s="177"/>
      <c r="Z14" s="177"/>
      <c r="AF14" s="177"/>
    </row>
    <row r="15" spans="2:40" ht="57" customHeight="1">
      <c r="B15" s="101" t="s">
        <v>410</v>
      </c>
      <c r="C15" s="7"/>
      <c r="D15" s="7"/>
      <c r="E15" s="7"/>
      <c r="F15" s="99" t="s">
        <v>243</v>
      </c>
      <c r="G15" s="99" t="s">
        <v>244</v>
      </c>
      <c r="H15" s="99" t="s">
        <v>245</v>
      </c>
      <c r="I15" s="99" t="s">
        <v>246</v>
      </c>
      <c r="J15" s="99" t="s">
        <v>247</v>
      </c>
      <c r="K15" s="7"/>
      <c r="L15" s="99" t="str">
        <f>L9</f>
        <v>QE Jun-18</v>
      </c>
      <c r="M15" s="99" t="str">
        <f>M9</f>
        <v>QE Sep-18</v>
      </c>
      <c r="N15" s="193" t="str">
        <f t="shared" ref="N15:O15" si="0">N9</f>
        <v>QE Dec-18</v>
      </c>
      <c r="O15" s="99" t="str">
        <f t="shared" si="0"/>
        <v>QE Mar-19</v>
      </c>
      <c r="P15" s="99" t="str">
        <f>P9</f>
        <v>FY 2018-19</v>
      </c>
      <c r="Q15" s="7"/>
      <c r="R15" s="99" t="str">
        <f t="shared" ref="R15" si="1">R9</f>
        <v>QE Jun-19</v>
      </c>
      <c r="S15" s="99" t="str">
        <f>S9</f>
        <v>QE Sep-19</v>
      </c>
      <c r="T15" s="193" t="str">
        <f t="shared" ref="T15:U15" si="2">T9</f>
        <v>QE Dec-19</v>
      </c>
      <c r="U15" s="99" t="str">
        <f t="shared" si="2"/>
        <v>QE Mar-20</v>
      </c>
      <c r="V15" s="99" t="str">
        <f>V9</f>
        <v>FY 2019-20</v>
      </c>
      <c r="W15" s="7"/>
      <c r="X15" s="99" t="str">
        <f t="shared" ref="X15" si="3">X9</f>
        <v>QE Jun-20</v>
      </c>
      <c r="Y15" s="99" t="str">
        <f>Y9</f>
        <v>QE Sep-20</v>
      </c>
      <c r="Z15" s="193" t="str">
        <f>Z9</f>
        <v>QE Dec-20</v>
      </c>
      <c r="AA15" s="99" t="str">
        <f t="shared" ref="AA15" si="4">AA9</f>
        <v>QE Mar-21</v>
      </c>
      <c r="AB15" s="99" t="str">
        <f>AB9</f>
        <v>FY 2020-21</v>
      </c>
      <c r="AC15" s="7"/>
      <c r="AD15" s="99" t="str">
        <f t="shared" ref="AD15:AE15" si="5">AD9</f>
        <v>QE Jun-21</v>
      </c>
      <c r="AE15" s="99" t="str">
        <f t="shared" si="5"/>
        <v>QE Sep-21</v>
      </c>
      <c r="AF15" s="193" t="str">
        <f>AF9</f>
        <v>QE Dec-21</v>
      </c>
      <c r="AG15" s="99" t="str">
        <f t="shared" ref="AG15" si="6">AG9</f>
        <v>QE Mar-22</v>
      </c>
      <c r="AH15" s="99" t="str">
        <f>AH9</f>
        <v>FY 2021-22</v>
      </c>
      <c r="AI15" s="7"/>
      <c r="AJ15" s="99" t="str">
        <f t="shared" ref="AJ15:AK15" si="7">AJ9</f>
        <v>QE Jun-22</v>
      </c>
      <c r="AK15" s="99" t="str">
        <f t="shared" si="7"/>
        <v>QE Sep-22</v>
      </c>
      <c r="AL15" s="99" t="str">
        <f t="shared" ref="AL15:AN15" si="8">AL9</f>
        <v>QE Dec-22</v>
      </c>
      <c r="AM15" s="99" t="str">
        <f t="shared" si="8"/>
        <v>QE Mar-23</v>
      </c>
      <c r="AN15" s="99" t="str">
        <f t="shared" si="8"/>
        <v>FY 2022-23</v>
      </c>
    </row>
    <row r="16" spans="2:40">
      <c r="B16" s="8"/>
      <c r="F16" s="8"/>
      <c r="G16" s="8"/>
      <c r="H16" s="8"/>
      <c r="I16" s="8"/>
      <c r="J16" s="8"/>
      <c r="L16" s="8"/>
      <c r="M16" s="8"/>
      <c r="N16" s="204"/>
      <c r="O16" s="8"/>
      <c r="P16" s="8"/>
      <c r="R16" s="8"/>
      <c r="S16" s="8"/>
      <c r="T16" s="204"/>
      <c r="U16" s="8"/>
      <c r="V16" s="8"/>
      <c r="X16" s="8"/>
      <c r="Y16" s="8"/>
      <c r="Z16" s="204"/>
      <c r="AA16" s="8"/>
      <c r="AB16" s="8"/>
      <c r="AD16" s="8"/>
      <c r="AE16" s="8"/>
      <c r="AF16" s="204"/>
      <c r="AG16" s="8"/>
      <c r="AH16" s="8"/>
      <c r="AJ16" s="8"/>
      <c r="AK16" s="8"/>
      <c r="AL16" s="8"/>
      <c r="AM16" s="8"/>
      <c r="AN16" s="8"/>
    </row>
    <row r="17" spans="2:40">
      <c r="B17" s="16" t="s">
        <v>67</v>
      </c>
      <c r="F17" s="18">
        <f t="shared" ref="F17:G17" si="9">IF(F32&gt;0,F$29*1000/F32,0)</f>
        <v>0.46897693316131872</v>
      </c>
      <c r="G17" s="18">
        <f t="shared" si="9"/>
        <v>0.54730567124658469</v>
      </c>
      <c r="H17" s="18">
        <f t="shared" ref="H17:I17" si="10">IF(H32&gt;0,H$29*1000/H32,0)</f>
        <v>0.67984606135064074</v>
      </c>
      <c r="I17" s="18">
        <f t="shared" si="10"/>
        <v>0.65463924154156283</v>
      </c>
      <c r="J17" s="18">
        <f t="shared" ref="J17:M18" si="11">IF(J32&gt;0,J$29*1000/J32,0)</f>
        <v>2.3504598285320819</v>
      </c>
      <c r="L17" s="18">
        <f t="shared" si="11"/>
        <v>0.61092218501152384</v>
      </c>
      <c r="M17" s="18">
        <f t="shared" si="11"/>
        <v>0.67325821530180641</v>
      </c>
      <c r="N17" s="202">
        <v>0.8059973949398308</v>
      </c>
      <c r="O17" s="18">
        <v>0.80770266610823604</v>
      </c>
      <c r="P17" s="18">
        <f t="shared" ref="P17:U18" si="12">IF(P32&gt;0,P$29*1000/P32,0)</f>
        <v>2.8003132178899324</v>
      </c>
      <c r="R17" s="18">
        <f t="shared" si="12"/>
        <v>0.75125670008725687</v>
      </c>
      <c r="S17" s="18">
        <f t="shared" si="12"/>
        <v>0.8184308604485433</v>
      </c>
      <c r="T17" s="18">
        <f t="shared" si="12"/>
        <v>0.82495537600755242</v>
      </c>
      <c r="U17" s="18">
        <f t="shared" si="12"/>
        <v>0.85212032256678127</v>
      </c>
      <c r="V17" s="18">
        <f t="shared" ref="V17" si="13">IF(V32&gt;0,V$29*1000/V32,0)</f>
        <v>3.2463816697479566</v>
      </c>
      <c r="X17" s="18">
        <f t="shared" ref="X17:AB17" si="14">IF(X32&gt;0,X$29*1000/X32,0)</f>
        <v>0.5240247034868537</v>
      </c>
      <c r="Y17" s="18">
        <f t="shared" si="14"/>
        <v>0.75853552946886926</v>
      </c>
      <c r="Z17" s="202">
        <f t="shared" si="14"/>
        <v>0.82243225517913077</v>
      </c>
      <c r="AA17" s="18">
        <f t="shared" si="14"/>
        <v>0.74157570248435967</v>
      </c>
      <c r="AB17" s="18">
        <f t="shared" si="14"/>
        <v>2.8466952401943946</v>
      </c>
      <c r="AD17" s="18">
        <f t="shared" ref="AD17:AH17" si="15">IF(AD32&gt;0,AD$29*1000/AD32,0)</f>
        <v>0.79084286470008303</v>
      </c>
      <c r="AE17" s="18">
        <f t="shared" si="15"/>
        <v>0.88598970176633518</v>
      </c>
      <c r="AF17" s="202">
        <f t="shared" si="15"/>
        <v>0.90920688280947648</v>
      </c>
      <c r="AG17" s="18">
        <f t="shared" si="15"/>
        <v>0.98946391153878899</v>
      </c>
      <c r="AH17" s="18">
        <f t="shared" si="15"/>
        <v>3.5746623581965729</v>
      </c>
      <c r="AJ17" s="18">
        <f t="shared" ref="AJ17:AL17" si="16">IF(AJ32&gt;0,AJ$29*1000/AJ32,0)</f>
        <v>0.94158462974917179</v>
      </c>
      <c r="AK17" s="18">
        <f t="shared" si="16"/>
        <v>0.97142354559066979</v>
      </c>
      <c r="AL17" s="18">
        <f t="shared" si="16"/>
        <v>1.0044482711625355</v>
      </c>
      <c r="AM17" s="18">
        <v>1.0552840675830608</v>
      </c>
      <c r="AN17" s="18">
        <v>3.9724189516361861</v>
      </c>
    </row>
    <row r="18" spans="2:40">
      <c r="B18" s="16" t="s">
        <v>68</v>
      </c>
      <c r="F18" s="18">
        <f t="shared" ref="F18:G18" si="17">IF(F33&gt;0,F$29*1000/F33,0)</f>
        <v>0.44869507350332821</v>
      </c>
      <c r="G18" s="18">
        <f t="shared" si="17"/>
        <v>0.52739934380516851</v>
      </c>
      <c r="H18" s="18">
        <f t="shared" ref="H18:I18" si="18">IF(H33&gt;0,H$29*1000/H33,0)</f>
        <v>0.65718907197127341</v>
      </c>
      <c r="I18" s="18">
        <f t="shared" si="18"/>
        <v>0.62807980934701169</v>
      </c>
      <c r="J18" s="18">
        <f t="shared" ref="J18:L18" si="19">IF(J33&gt;0,J$29*1000/J33,0)</f>
        <v>2.2382058091432429</v>
      </c>
      <c r="L18" s="18">
        <f t="shared" si="19"/>
        <v>0.58573673157800576</v>
      </c>
      <c r="M18" s="18">
        <f t="shared" si="11"/>
        <v>0.65019586524642869</v>
      </c>
      <c r="N18" s="202">
        <v>0.77902832826562096</v>
      </c>
      <c r="O18" s="18">
        <v>0.7771856627329875</v>
      </c>
      <c r="P18" s="18">
        <f t="shared" si="12"/>
        <v>2.6857509924397078</v>
      </c>
      <c r="R18" s="18">
        <f t="shared" si="12"/>
        <v>0.72158215757986544</v>
      </c>
      <c r="S18" s="18">
        <f t="shared" si="12"/>
        <v>0.79102060448832578</v>
      </c>
      <c r="T18" s="18">
        <f t="shared" si="12"/>
        <v>0.79718157676866497</v>
      </c>
      <c r="U18" s="18">
        <f t="shared" si="12"/>
        <v>0.8178898649748445</v>
      </c>
      <c r="V18" s="18">
        <f t="shared" ref="V18" si="20">IF(V33&gt;0,V$29*1000/V33,0)</f>
        <v>3.1022507913488817</v>
      </c>
      <c r="X18" s="18">
        <f t="shared" ref="X18:AB18" si="21">IF(X33&gt;0,X$29*1000/X33,0)</f>
        <v>0.5031637403929774</v>
      </c>
      <c r="Y18" s="18">
        <f t="shared" si="21"/>
        <v>0.72642049427888111</v>
      </c>
      <c r="Z18" s="202">
        <f t="shared" si="21"/>
        <v>0.78878102732905397</v>
      </c>
      <c r="AA18" s="18">
        <f t="shared" si="21"/>
        <v>0.71176947542453095</v>
      </c>
      <c r="AB18" s="18">
        <f t="shared" si="21"/>
        <v>2.7186932241347299</v>
      </c>
      <c r="AD18" s="18">
        <f t="shared" ref="AD18:AH18" si="22">IF(AD33&gt;0,AD$29*1000/AD33,0)</f>
        <v>0.76057177571340118</v>
      </c>
      <c r="AE18" s="18">
        <f t="shared" si="22"/>
        <v>0.85545072596690619</v>
      </c>
      <c r="AF18" s="202">
        <f t="shared" si="22"/>
        <v>0.87607362342909578</v>
      </c>
      <c r="AG18" s="18">
        <f t="shared" si="22"/>
        <v>0.94632581056815224</v>
      </c>
      <c r="AH18" s="18">
        <f t="shared" si="22"/>
        <v>3.4102182664565182</v>
      </c>
      <c r="AJ18" s="18">
        <f t="shared" ref="AJ18:AL18" si="23">IF(AJ33&gt;0,AJ$29*1000/AJ33,0)</f>
        <v>0.89952564283479042</v>
      </c>
      <c r="AK18" s="18">
        <f t="shared" si="23"/>
        <v>0.92816335083030765</v>
      </c>
      <c r="AL18" s="18">
        <f t="shared" si="23"/>
        <v>0.96017966576331104</v>
      </c>
      <c r="AM18" s="18">
        <v>1.0061307298788282</v>
      </c>
      <c r="AN18" s="18">
        <v>3.7674123452727266</v>
      </c>
    </row>
    <row r="19" spans="2:40">
      <c r="B19" s="9"/>
      <c r="F19" s="9"/>
      <c r="G19" s="9"/>
      <c r="H19" s="9"/>
      <c r="I19" s="9"/>
      <c r="J19" s="9"/>
      <c r="L19" s="9"/>
      <c r="M19" s="9"/>
      <c r="N19" s="203"/>
      <c r="O19" s="9"/>
      <c r="P19" s="9"/>
      <c r="R19" s="9"/>
      <c r="S19" s="9"/>
      <c r="T19" s="203"/>
      <c r="U19" s="9"/>
      <c r="V19" s="9"/>
      <c r="X19" s="9"/>
      <c r="Y19" s="9"/>
      <c r="Z19" s="203"/>
      <c r="AA19" s="9"/>
      <c r="AB19" s="9"/>
      <c r="AD19" s="9"/>
      <c r="AE19" s="9"/>
      <c r="AF19" s="203"/>
      <c r="AG19" s="9"/>
      <c r="AH19" s="9"/>
      <c r="AJ19" s="9"/>
      <c r="AK19" s="9"/>
      <c r="AL19" s="9"/>
      <c r="AM19" s="9"/>
      <c r="AN19" s="9"/>
    </row>
    <row r="20" spans="2:40">
      <c r="N20" s="177"/>
      <c r="T20" s="177"/>
      <c r="Z20" s="177"/>
      <c r="AF20" s="177"/>
    </row>
    <row r="21" spans="2:40" ht="63.75" customHeight="1">
      <c r="B21" s="101" t="s">
        <v>407</v>
      </c>
      <c r="C21" s="7"/>
      <c r="D21" s="7"/>
      <c r="E21" s="7"/>
      <c r="F21" s="99" t="s">
        <v>243</v>
      </c>
      <c r="G21" s="99" t="s">
        <v>244</v>
      </c>
      <c r="H21" s="99" t="s">
        <v>245</v>
      </c>
      <c r="I21" s="99" t="s">
        <v>246</v>
      </c>
      <c r="J21" s="99" t="s">
        <v>247</v>
      </c>
      <c r="K21" s="7"/>
      <c r="L21" s="99" t="str">
        <f>L15</f>
        <v>QE Jun-18</v>
      </c>
      <c r="M21" s="99" t="str">
        <f>M15</f>
        <v>QE Sep-18</v>
      </c>
      <c r="N21" s="193" t="str">
        <f t="shared" ref="N21:O21" si="24">N15</f>
        <v>QE Dec-18</v>
      </c>
      <c r="O21" s="99" t="str">
        <f t="shared" si="24"/>
        <v>QE Mar-19</v>
      </c>
      <c r="P21" s="99" t="str">
        <f>P15</f>
        <v>FY 2018-19</v>
      </c>
      <c r="Q21" s="7"/>
      <c r="R21" s="99" t="str">
        <f t="shared" ref="R21" si="25">R15</f>
        <v>QE Jun-19</v>
      </c>
      <c r="S21" s="99" t="str">
        <f>S15</f>
        <v>QE Sep-19</v>
      </c>
      <c r="T21" s="193" t="str">
        <f t="shared" ref="T21:U21" si="26">T15</f>
        <v>QE Dec-19</v>
      </c>
      <c r="U21" s="99" t="str">
        <f t="shared" si="26"/>
        <v>QE Mar-20</v>
      </c>
      <c r="V21" s="99" t="str">
        <f>V15</f>
        <v>FY 2019-20</v>
      </c>
      <c r="W21" s="7"/>
      <c r="X21" s="99" t="str">
        <f t="shared" ref="X21" si="27">X15</f>
        <v>QE Jun-20</v>
      </c>
      <c r="Y21" s="99" t="str">
        <f>Y15</f>
        <v>QE Sep-20</v>
      </c>
      <c r="Z21" s="193" t="str">
        <f>Z15</f>
        <v>QE Dec-20</v>
      </c>
      <c r="AA21" s="99" t="str">
        <f t="shared" ref="AA21" si="28">AA15</f>
        <v>QE Mar-21</v>
      </c>
      <c r="AB21" s="99" t="str">
        <f>AB15</f>
        <v>FY 2020-21</v>
      </c>
      <c r="AC21" s="7"/>
      <c r="AD21" s="99" t="str">
        <f t="shared" ref="AD21:AE21" si="29">AD15</f>
        <v>QE Jun-21</v>
      </c>
      <c r="AE21" s="99" t="str">
        <f t="shared" si="29"/>
        <v>QE Sep-21</v>
      </c>
      <c r="AF21" s="193" t="str">
        <f>AF15</f>
        <v>QE Dec-21</v>
      </c>
      <c r="AG21" s="99" t="str">
        <f t="shared" ref="AG21" si="30">AG15</f>
        <v>QE Mar-22</v>
      </c>
      <c r="AH21" s="99" t="str">
        <f>AH15</f>
        <v>FY 2021-22</v>
      </c>
      <c r="AI21" s="7"/>
      <c r="AJ21" s="99" t="str">
        <f t="shared" ref="AJ21:AK21" si="31">AJ15</f>
        <v>QE Jun-22</v>
      </c>
      <c r="AK21" s="99" t="str">
        <f t="shared" si="31"/>
        <v>QE Sep-22</v>
      </c>
      <c r="AL21" s="99" t="str">
        <f t="shared" ref="AL21:AN21" si="32">AL15</f>
        <v>QE Dec-22</v>
      </c>
      <c r="AM21" s="99" t="str">
        <f t="shared" si="32"/>
        <v>QE Mar-23</v>
      </c>
      <c r="AN21" s="99" t="str">
        <f t="shared" si="32"/>
        <v>FY 2022-23</v>
      </c>
    </row>
    <row r="22" spans="2:40">
      <c r="B22" s="8"/>
      <c r="F22" s="8"/>
      <c r="G22" s="8"/>
      <c r="H22" s="8"/>
      <c r="I22" s="8"/>
      <c r="J22" s="8"/>
      <c r="L22" s="8"/>
      <c r="M22" s="8"/>
      <c r="N22" s="204"/>
      <c r="O22" s="8"/>
      <c r="P22" s="8"/>
      <c r="R22" s="8"/>
      <c r="S22" s="8"/>
      <c r="T22" s="204"/>
      <c r="U22" s="8"/>
      <c r="V22" s="8"/>
      <c r="X22" s="8"/>
      <c r="Y22" s="8"/>
      <c r="Z22" s="204"/>
      <c r="AA22" s="8"/>
      <c r="AB22" s="8"/>
      <c r="AD22" s="8"/>
      <c r="AE22" s="8"/>
      <c r="AF22" s="204"/>
      <c r="AG22" s="8"/>
      <c r="AH22" s="8"/>
      <c r="AJ22" s="8"/>
      <c r="AK22" s="8"/>
      <c r="AL22" s="8"/>
      <c r="AM22" s="8"/>
      <c r="AN22" s="8"/>
    </row>
    <row r="23" spans="2:40">
      <c r="B23" s="16" t="s">
        <v>67</v>
      </c>
      <c r="F23" s="18">
        <f t="shared" ref="F23:H24" si="33">IF(F32&gt;0,F$30*1000/F32,0)</f>
        <v>0.468976933161319</v>
      </c>
      <c r="G23" s="18">
        <f t="shared" si="33"/>
        <v>0.54730567124658436</v>
      </c>
      <c r="H23" s="18">
        <f t="shared" si="33"/>
        <v>0.67984606135064085</v>
      </c>
      <c r="I23" s="18">
        <f t="shared" ref="I23" si="34">IF(I32&gt;0,I$30*1000/I32,0)</f>
        <v>0.65463924154156283</v>
      </c>
      <c r="J23" s="18">
        <f>IF(J32&gt;0,J$30*1000/J32,0)</f>
        <v>2.3504598285320819</v>
      </c>
      <c r="L23" s="18">
        <f>IF(L32&gt;0,L$30*1000/L32,0)</f>
        <v>0.61092218501152407</v>
      </c>
      <c r="M23" s="18">
        <f>IF(M32&gt;0,M$30*1000/M32,0)</f>
        <v>0.67325821530180618</v>
      </c>
      <c r="N23" s="202">
        <v>0.76036961050834739</v>
      </c>
      <c r="O23" s="18">
        <v>0.75676445900177525</v>
      </c>
      <c r="P23" s="18">
        <f>IF(P32&gt;0,P$30*1000/P32,0)</f>
        <v>2.8003132178899333</v>
      </c>
      <c r="R23" s="18">
        <f t="shared" ref="R23:U23" si="35">IF(R32&gt;0,R$30*1000/R32,0)</f>
        <v>0.75125670008725653</v>
      </c>
      <c r="S23" s="18">
        <f t="shared" si="35"/>
        <v>0.8184308604485433</v>
      </c>
      <c r="T23" s="18">
        <f t="shared" si="35"/>
        <v>0.82494673390163398</v>
      </c>
      <c r="U23" s="18">
        <f t="shared" si="35"/>
        <v>0.85212032256678127</v>
      </c>
      <c r="V23" s="18">
        <f t="shared" ref="V23:AB23" si="36">IF(V32&gt;0,V$30*1000/V32,0)</f>
        <v>3.2463816697479566</v>
      </c>
      <c r="X23" s="18">
        <f t="shared" si="36"/>
        <v>0.5240247034868537</v>
      </c>
      <c r="Y23" s="18">
        <f t="shared" si="36"/>
        <v>0.75853552946886926</v>
      </c>
      <c r="Z23" s="202">
        <f t="shared" si="36"/>
        <v>0.82243225517913077</v>
      </c>
      <c r="AA23" s="18">
        <f t="shared" si="36"/>
        <v>0.74157570248435967</v>
      </c>
      <c r="AB23" s="18">
        <f t="shared" si="36"/>
        <v>2.8466952401943946</v>
      </c>
      <c r="AD23" s="18">
        <f t="shared" ref="AD23:AH24" si="37">IF(AD32&gt;0,AD$30*1000/AD32,0)</f>
        <v>0.79084286470008303</v>
      </c>
      <c r="AE23" s="18">
        <f t="shared" si="37"/>
        <v>0.88598970176633518</v>
      </c>
      <c r="AF23" s="202">
        <f t="shared" si="37"/>
        <v>0.90920688280947648</v>
      </c>
      <c r="AG23" s="18">
        <f>IF(AG32&gt;0,AG$30*1000/AG32,0)</f>
        <v>0.98946391153878899</v>
      </c>
      <c r="AH23" s="18">
        <f t="shared" si="37"/>
        <v>3.5746623581965729</v>
      </c>
      <c r="AJ23" s="18">
        <v>0.94159679943774188</v>
      </c>
      <c r="AK23" s="18">
        <f t="shared" ref="AK23" si="38">IF(AK32&gt;0,AK$30*1000/AK32,0)</f>
        <v>0.98438332445301746</v>
      </c>
      <c r="AL23" s="18">
        <f t="shared" ref="AL23" si="39">IF(AL32&gt;0,AL$30*1000/AL32,0)</f>
        <v>1.0528484650421137</v>
      </c>
      <c r="AM23" s="18">
        <v>1.0865627466244274</v>
      </c>
      <c r="AN23" s="18">
        <v>4.0647884507729328</v>
      </c>
    </row>
    <row r="24" spans="2:40">
      <c r="B24" s="16" t="s">
        <v>68</v>
      </c>
      <c r="F24" s="18">
        <f t="shared" si="33"/>
        <v>0.44869507350332855</v>
      </c>
      <c r="G24" s="18">
        <f t="shared" si="33"/>
        <v>0.52739934380516817</v>
      </c>
      <c r="H24" s="18">
        <f t="shared" si="33"/>
        <v>0.65718907197127352</v>
      </c>
      <c r="I24" s="18">
        <f t="shared" ref="I24" si="40">IF(I33&gt;0,I$30*1000/I33,0)</f>
        <v>0.62807980934701169</v>
      </c>
      <c r="J24" s="18">
        <f>IF(J33&gt;0,J$30*1000/J33,0)</f>
        <v>2.2382058091432429</v>
      </c>
      <c r="L24" s="18">
        <f>IF(L33&gt;0,L$30*1000/L33,0)</f>
        <v>0.58573673157800599</v>
      </c>
      <c r="M24" s="18">
        <f>IF(M33&gt;0,M$30*1000/M33,0)</f>
        <v>0.65019586524642836</v>
      </c>
      <c r="N24" s="202">
        <v>0.73492727179660311</v>
      </c>
      <c r="O24" s="18">
        <v>0.72817202701080475</v>
      </c>
      <c r="P24" s="18">
        <f>IF(P33&gt;0,P$30*1000/P33,0)</f>
        <v>2.6857509924397083</v>
      </c>
      <c r="R24" s="18">
        <f t="shared" ref="R24:U24" si="41">IF(R33&gt;0,R$30*1000/R33,0)</f>
        <v>0.72158215757986521</v>
      </c>
      <c r="S24" s="18">
        <f t="shared" si="41"/>
        <v>0.79102060448832578</v>
      </c>
      <c r="T24" s="18">
        <f t="shared" si="41"/>
        <v>0.79717322561680515</v>
      </c>
      <c r="U24" s="18">
        <f t="shared" si="41"/>
        <v>0.8178898649748445</v>
      </c>
      <c r="V24" s="18">
        <f t="shared" ref="V24:AB24" si="42">IF(V33&gt;0,V$30*1000/V33,0)</f>
        <v>3.1022507913488817</v>
      </c>
      <c r="X24" s="18">
        <f t="shared" si="42"/>
        <v>0.5031637403929774</v>
      </c>
      <c r="Y24" s="18">
        <f t="shared" si="42"/>
        <v>0.72642049427888111</v>
      </c>
      <c r="Z24" s="202">
        <f t="shared" si="42"/>
        <v>0.78878102732905397</v>
      </c>
      <c r="AA24" s="18">
        <f t="shared" si="42"/>
        <v>0.71176947542453095</v>
      </c>
      <c r="AB24" s="18">
        <f t="shared" si="42"/>
        <v>2.7186932241347299</v>
      </c>
      <c r="AD24" s="18">
        <f t="shared" si="37"/>
        <v>0.76057177571340118</v>
      </c>
      <c r="AE24" s="18">
        <f t="shared" si="37"/>
        <v>0.85545072596690619</v>
      </c>
      <c r="AF24" s="202">
        <f t="shared" si="37"/>
        <v>0.87607362342909578</v>
      </c>
      <c r="AG24" s="18">
        <f t="shared" si="37"/>
        <v>0.94632581056815224</v>
      </c>
      <c r="AH24" s="18">
        <f t="shared" si="37"/>
        <v>3.4102182664565182</v>
      </c>
      <c r="AJ24" s="18">
        <v>0.89953726892403207</v>
      </c>
      <c r="AK24" s="18">
        <f t="shared" ref="AK24" si="43">IF(AK33&gt;0,AK$30*1000/AK33,0)</f>
        <v>0.94054599466213118</v>
      </c>
      <c r="AL24" s="18">
        <f t="shared" ref="AL24" si="44">IF(AL33&gt;0,AL$30*1000/AL33,0)</f>
        <v>1.0064467392566883</v>
      </c>
      <c r="AM24" s="18">
        <v>1.0359525012295634</v>
      </c>
      <c r="AN24" s="18">
        <v>3.8550148855916686</v>
      </c>
    </row>
    <row r="25" spans="2:40">
      <c r="B25" s="9"/>
      <c r="F25" s="9"/>
      <c r="G25" s="9"/>
      <c r="H25" s="9"/>
      <c r="I25" s="9"/>
      <c r="J25" s="9"/>
      <c r="L25" s="9"/>
      <c r="M25" s="9"/>
      <c r="N25" s="203"/>
      <c r="O25" s="9"/>
      <c r="P25" s="9"/>
      <c r="R25" s="9"/>
      <c r="S25" s="9"/>
      <c r="T25" s="203"/>
      <c r="U25" s="9"/>
      <c r="V25" s="9"/>
      <c r="X25" s="9"/>
      <c r="Y25" s="9"/>
      <c r="Z25" s="203"/>
      <c r="AA25" s="9"/>
      <c r="AB25" s="9"/>
      <c r="AD25" s="9"/>
      <c r="AE25" s="9"/>
      <c r="AF25" s="203"/>
      <c r="AG25" s="9"/>
      <c r="AH25" s="9"/>
      <c r="AJ25" s="9"/>
      <c r="AK25" s="9"/>
      <c r="AL25" s="9"/>
      <c r="AM25" s="9"/>
      <c r="AN25" s="9"/>
    </row>
    <row r="26" spans="2:40">
      <c r="N26" s="177"/>
      <c r="T26" s="177"/>
      <c r="Z26" s="177"/>
      <c r="AF26" s="177"/>
    </row>
    <row r="27" spans="2:40">
      <c r="B27" s="10" t="s">
        <v>49</v>
      </c>
      <c r="F27" s="11"/>
      <c r="G27" s="11"/>
      <c r="H27" s="11"/>
      <c r="I27" s="11"/>
      <c r="J27" s="11"/>
      <c r="L27" s="11"/>
      <c r="M27" s="11"/>
      <c r="N27" s="205"/>
      <c r="O27" s="11"/>
      <c r="P27" s="11"/>
      <c r="R27" s="11"/>
      <c r="S27" s="11"/>
      <c r="T27" s="205"/>
      <c r="U27" s="11"/>
      <c r="V27" s="11"/>
      <c r="X27" s="11"/>
      <c r="Y27" s="11"/>
      <c r="Z27" s="205"/>
      <c r="AA27" s="11"/>
      <c r="AB27" s="11"/>
      <c r="AD27" s="11"/>
      <c r="AE27" s="11"/>
      <c r="AF27" s="205"/>
      <c r="AG27" s="11"/>
      <c r="AH27" s="11"/>
      <c r="AJ27" s="11"/>
      <c r="AK27" s="11"/>
      <c r="AL27" s="11"/>
      <c r="AM27" s="11"/>
      <c r="AN27" s="11"/>
    </row>
    <row r="28" spans="2:40">
      <c r="B28" s="26" t="s">
        <v>234</v>
      </c>
      <c r="C28" s="105">
        <v>0</v>
      </c>
      <c r="D28" s="105"/>
      <c r="E28" s="105"/>
      <c r="F28" s="105">
        <v>16695.905087744708</v>
      </c>
      <c r="G28" s="105">
        <v>18926.263073678238</v>
      </c>
      <c r="H28" s="158">
        <v>26285.879348105678</v>
      </c>
      <c r="I28" s="158">
        <v>24528.077512813052</v>
      </c>
      <c r="J28" s="105">
        <v>86436.125022341672</v>
      </c>
      <c r="K28" s="105"/>
      <c r="L28" s="105">
        <v>22383.638049566081</v>
      </c>
      <c r="M28" s="105">
        <v>24794.290834344341</v>
      </c>
      <c r="N28" s="206">
        <v>28583.095100466246</v>
      </c>
      <c r="O28" s="158">
        <v>29671.918779315867</v>
      </c>
      <c r="P28" s="105">
        <f>L28+M28+N28+O28</f>
        <v>105432.94276369254</v>
      </c>
      <c r="Q28" s="105"/>
      <c r="R28" s="158">
        <v>27609.20103478881</v>
      </c>
      <c r="S28" s="105">
        <v>28740.81723103593</v>
      </c>
      <c r="T28" s="206">
        <v>30905.563313719576</v>
      </c>
      <c r="U28" s="158">
        <v>29513.777379092062</v>
      </c>
      <c r="V28" s="105">
        <v>116769.35895863638</v>
      </c>
      <c r="W28" s="105"/>
      <c r="X28" s="158">
        <f>'#1'!Z48</f>
        <v>14819.839553585072</v>
      </c>
      <c r="Y28" s="105">
        <f>'#1'!AA48</f>
        <v>29229.091789122991</v>
      </c>
      <c r="Z28" s="206">
        <f>'#1'!AB48</f>
        <v>31042.735776269721</v>
      </c>
      <c r="AA28" s="158">
        <f>'#1'!AC48</f>
        <v>27525.190867476951</v>
      </c>
      <c r="AB28" s="105">
        <f>'#1'!AE48</f>
        <v>102616.85798645485</v>
      </c>
      <c r="AC28" s="105"/>
      <c r="AD28" s="158">
        <f>'#1'!AG48</f>
        <v>26757.058656682842</v>
      </c>
      <c r="AE28" s="105">
        <f>'#1'!AH48</f>
        <v>32137.708999902796</v>
      </c>
      <c r="AF28" s="206">
        <f>'#1'!AI48</f>
        <v>34330.754193642992</v>
      </c>
      <c r="AG28" s="158">
        <f>'#1'!AJ48</f>
        <v>38875.299387864652</v>
      </c>
      <c r="AH28" s="105">
        <f>'#1'!AL48</f>
        <v>132100.82123809308</v>
      </c>
      <c r="AI28" s="105"/>
      <c r="AJ28" s="158">
        <f>'#1'!AN48</f>
        <v>33063.44841350842</v>
      </c>
      <c r="AK28" s="158">
        <f>'#1'!AO48</f>
        <v>33165.649621112709</v>
      </c>
      <c r="AL28" s="158">
        <f>'#1'!AP48</f>
        <v>34675.065024111915</v>
      </c>
      <c r="AM28" s="158">
        <f>'#1'!AQ48</f>
        <v>36404.003637469519</v>
      </c>
      <c r="AN28" s="158">
        <f>'#1'!AS48</f>
        <v>137308.16669620248</v>
      </c>
    </row>
    <row r="29" spans="2:40" ht="40.5" customHeight="1">
      <c r="B29" s="149" t="s">
        <v>409</v>
      </c>
      <c r="C29" s="3">
        <v>1.0493219994211693</v>
      </c>
      <c r="D29" s="3"/>
      <c r="E29" s="3"/>
      <c r="F29" s="105">
        <f>'#1'!E70</f>
        <v>23582.896731292029</v>
      </c>
      <c r="G29" s="105">
        <f>'#1'!F70</f>
        <v>27729.324179415838</v>
      </c>
      <c r="H29" s="158">
        <f>'#1'!G70</f>
        <v>34154.720057710547</v>
      </c>
      <c r="I29" s="158">
        <f>'#1'!H70</f>
        <v>32969.062648966028</v>
      </c>
      <c r="J29" s="105">
        <f>'#1'!J70</f>
        <v>118436.00361738444</v>
      </c>
      <c r="K29" s="3"/>
      <c r="L29" s="105">
        <f>'#1'!L70</f>
        <v>30863.139067681706</v>
      </c>
      <c r="M29" s="105">
        <f>'#1'!M70</f>
        <v>33717.507469176366</v>
      </c>
      <c r="N29" s="206">
        <f>'#1'!N70</f>
        <v>37980.87781830092</v>
      </c>
      <c r="O29" s="105">
        <f>'#1'!O70</f>
        <v>37844.469014861541</v>
      </c>
      <c r="P29" s="105">
        <f>'#1'!Q70</f>
        <v>140405.99337002053</v>
      </c>
      <c r="Q29" s="3"/>
      <c r="R29" s="158">
        <f>'#1'!S70</f>
        <v>37577.835875249839</v>
      </c>
      <c r="S29" s="158">
        <f>'#1'!T70</f>
        <v>40579.24625345994</v>
      </c>
      <c r="T29" s="158">
        <f>'#1'!U70</f>
        <v>40923.470386276444</v>
      </c>
      <c r="U29" s="158">
        <f>'#1'!V70</f>
        <v>42351.08589620678</v>
      </c>
      <c r="V29" s="105">
        <f>'#1'!X70</f>
        <v>161431.63841119298</v>
      </c>
      <c r="W29" s="3"/>
      <c r="X29" s="158">
        <f>'#1'!Z70</f>
        <v>26080.20515043542</v>
      </c>
      <c r="Y29" s="105">
        <f>'#1'!AA70</f>
        <v>37855.55726751843</v>
      </c>
      <c r="Z29" s="206">
        <f>'#1'!AB70</f>
        <v>41018.513312968869</v>
      </c>
      <c r="AA29" s="158">
        <f>'#1'!AC70</f>
        <v>36713.426999632364</v>
      </c>
      <c r="AB29" s="105">
        <f>'#1'!AE70</f>
        <v>141667.7027305552</v>
      </c>
      <c r="AC29" s="3"/>
      <c r="AD29" s="158">
        <f>'#1'!AG70</f>
        <v>38958.259785207811</v>
      </c>
      <c r="AE29" s="105">
        <f>'#1'!AH70</f>
        <v>43133.482790516326</v>
      </c>
      <c r="AF29" s="206">
        <f>'#1'!AI70</f>
        <v>44357.706003548243</v>
      </c>
      <c r="AG29" s="158">
        <f>'#1'!AJ70</f>
        <v>48319.383171901849</v>
      </c>
      <c r="AH29" s="105">
        <f>'#1'!AL70</f>
        <v>174768.83175117403</v>
      </c>
      <c r="AI29" s="3"/>
      <c r="AJ29" s="158">
        <f>'#1'!AN70</f>
        <v>45862.687217993487</v>
      </c>
      <c r="AK29" s="158">
        <f>'#1'!AO70</f>
        <v>46600.642241538713</v>
      </c>
      <c r="AL29" s="158">
        <f>'#1'!AP70</f>
        <v>48294.0322244786</v>
      </c>
      <c r="AM29" s="158">
        <f>'#1'!AQ70</f>
        <v>50921.458836353391</v>
      </c>
      <c r="AN29" s="158">
        <f>'#1'!AS70</f>
        <v>191678.8205203641</v>
      </c>
    </row>
    <row r="30" spans="2:40" ht="41.45" customHeight="1">
      <c r="B30" s="149" t="s">
        <v>408</v>
      </c>
      <c r="C30" s="3">
        <v>1.0493219994211693</v>
      </c>
      <c r="D30" s="3"/>
      <c r="E30" s="3"/>
      <c r="F30" s="105">
        <v>23582.896731292043</v>
      </c>
      <c r="G30" s="105">
        <v>27729.324179415824</v>
      </c>
      <c r="H30" s="105">
        <v>34154.720057710554</v>
      </c>
      <c r="I30" s="105">
        <v>32969.062648966028</v>
      </c>
      <c r="J30" s="105">
        <v>118436.00361738444</v>
      </c>
      <c r="K30" s="3"/>
      <c r="L30" s="105">
        <v>30863.139067681721</v>
      </c>
      <c r="M30" s="105">
        <v>33717.507469176351</v>
      </c>
      <c r="N30" s="207">
        <v>37980.877818300934</v>
      </c>
      <c r="O30" s="105">
        <v>37844.469014861563</v>
      </c>
      <c r="P30" s="105">
        <f>L30+M30+N30+O30</f>
        <v>140405.99337002056</v>
      </c>
      <c r="Q30" s="3"/>
      <c r="R30" s="105">
        <v>37577.835875249824</v>
      </c>
      <c r="S30" s="105">
        <v>40579.24625345994</v>
      </c>
      <c r="T30" s="207">
        <v>40923.041678280941</v>
      </c>
      <c r="U30" s="105">
        <f>'#1'!V74</f>
        <v>42351.08589620678</v>
      </c>
      <c r="V30" s="105">
        <f>'#1'!X74</f>
        <v>161431.63841119298</v>
      </c>
      <c r="W30" s="3"/>
      <c r="X30" s="105">
        <f>'#1'!Z74</f>
        <v>26080.20515043542</v>
      </c>
      <c r="Y30" s="105">
        <f>'#1'!AA74</f>
        <v>37855.55726751843</v>
      </c>
      <c r="Z30" s="207">
        <f>'#1'!AB74</f>
        <v>41018.513312968869</v>
      </c>
      <c r="AA30" s="105">
        <f>'#1'!AC74</f>
        <v>36713.426999632364</v>
      </c>
      <c r="AB30" s="105">
        <f>'#1'!AE74</f>
        <v>141667.7027305552</v>
      </c>
      <c r="AC30" s="3"/>
      <c r="AD30" s="105">
        <f>'#1'!AG74</f>
        <v>38958.259785207811</v>
      </c>
      <c r="AE30" s="105">
        <f>'#1'!AH74</f>
        <v>43133.482790516326</v>
      </c>
      <c r="AF30" s="207">
        <f>'#1'!AI74</f>
        <v>44357.706003548243</v>
      </c>
      <c r="AG30" s="105">
        <f>'#1'!AJ74</f>
        <v>48319.383171901849</v>
      </c>
      <c r="AH30" s="105">
        <f>'#1'!AL74</f>
        <v>174768.83175117403</v>
      </c>
      <c r="AI30" s="3"/>
      <c r="AJ30" s="105">
        <f>'#1'!AN74</f>
        <v>45862.687217993487</v>
      </c>
      <c r="AK30" s="105">
        <f>'#1'!AO74</f>
        <v>47222.34224153871</v>
      </c>
      <c r="AL30" s="105">
        <f>'#1'!AP74</f>
        <v>50621.1212244786</v>
      </c>
      <c r="AM30" s="105">
        <f>'#1'!AQ74</f>
        <v>52430.771816490167</v>
      </c>
      <c r="AN30" s="105">
        <f>'#1'!AS74</f>
        <v>196136.92250050089</v>
      </c>
    </row>
    <row r="31" spans="2:40">
      <c r="B31" s="13" t="s">
        <v>50</v>
      </c>
      <c r="F31" s="14"/>
      <c r="G31" s="14"/>
      <c r="H31" s="165"/>
      <c r="I31" s="165"/>
      <c r="J31" s="14"/>
      <c r="L31" s="14"/>
      <c r="M31" s="14"/>
      <c r="N31" s="208"/>
      <c r="O31" s="165"/>
      <c r="P31" s="105"/>
      <c r="R31" s="165"/>
      <c r="S31" s="14"/>
      <c r="T31" s="208"/>
      <c r="U31" s="165"/>
      <c r="V31" s="105"/>
      <c r="X31" s="165"/>
      <c r="Y31" s="14"/>
      <c r="Z31" s="208"/>
      <c r="AA31" s="165"/>
      <c r="AB31" s="105"/>
      <c r="AD31" s="165"/>
      <c r="AE31" s="14"/>
      <c r="AF31" s="208"/>
      <c r="AG31" s="165"/>
      <c r="AH31" s="105"/>
      <c r="AJ31" s="165"/>
      <c r="AK31" s="165"/>
      <c r="AL31" s="165"/>
      <c r="AM31" s="165"/>
      <c r="AN31" s="165"/>
    </row>
    <row r="32" spans="2:40">
      <c r="B32" s="35" t="s">
        <v>375</v>
      </c>
      <c r="C32" s="2">
        <v>0</v>
      </c>
      <c r="F32" s="105">
        <v>50285835.109890111</v>
      </c>
      <c r="G32" s="105">
        <v>50665150.456521742</v>
      </c>
      <c r="H32" s="158">
        <v>50238902.597826093</v>
      </c>
      <c r="I32" s="158">
        <v>50362185.088888891</v>
      </c>
      <c r="J32" s="105">
        <v>50388439.819178082</v>
      </c>
      <c r="L32" s="105">
        <v>50518936.494505495</v>
      </c>
      <c r="M32" s="105">
        <v>50081093.260869563</v>
      </c>
      <c r="N32" s="206">
        <v>49950546.804347828</v>
      </c>
      <c r="O32" s="158">
        <v>50008253.644444451</v>
      </c>
      <c r="P32" s="105">
        <v>50139388.8630137</v>
      </c>
      <c r="R32" s="158">
        <v>50019967.703296699</v>
      </c>
      <c r="S32" s="105">
        <v>49581764.586956523</v>
      </c>
      <c r="T32" s="206">
        <v>49606889.75</v>
      </c>
      <c r="U32" s="158">
        <v>49700828.362637363</v>
      </c>
      <c r="V32" s="105">
        <v>49726635.631147541</v>
      </c>
      <c r="X32" s="158">
        <v>49769037.560439557</v>
      </c>
      <c r="Y32" s="105">
        <v>49906109.597826086</v>
      </c>
      <c r="Z32" s="206">
        <v>49874640.804347821</v>
      </c>
      <c r="AA32" s="158">
        <v>49507321.877777778</v>
      </c>
      <c r="AB32" s="105">
        <v>49765672.394520544</v>
      </c>
      <c r="AD32" s="158">
        <v>49261694.73626373</v>
      </c>
      <c r="AE32" s="105">
        <v>48683955.021739125</v>
      </c>
      <c r="AF32" s="206">
        <v>48787252.760869563</v>
      </c>
      <c r="AG32" s="158">
        <v>48833901.477777779</v>
      </c>
      <c r="AH32" s="105">
        <v>48891004.02739726</v>
      </c>
      <c r="AJ32" s="158">
        <v>48707982.021978021</v>
      </c>
      <c r="AK32" s="158">
        <v>47971497.554347828</v>
      </c>
      <c r="AL32" s="158">
        <v>48080158.641304351</v>
      </c>
      <c r="AM32" s="158">
        <v>48253731.5</v>
      </c>
      <c r="AN32" s="158">
        <v>48252094.709589042</v>
      </c>
    </row>
    <row r="33" spans="2:40">
      <c r="B33" s="36" t="s">
        <v>376</v>
      </c>
      <c r="C33" s="2">
        <v>0</v>
      </c>
      <c r="F33" s="146">
        <v>52558849.258497819</v>
      </c>
      <c r="G33" s="146">
        <v>52577471.900798544</v>
      </c>
      <c r="H33" s="146">
        <v>51970919.046571568</v>
      </c>
      <c r="I33" s="146">
        <v>52491836.480530374</v>
      </c>
      <c r="J33" s="146">
        <v>52915600.135413945</v>
      </c>
      <c r="L33" s="146">
        <v>52691145.020963222</v>
      </c>
      <c r="M33" s="146">
        <v>51857462.145498574</v>
      </c>
      <c r="N33" s="209">
        <v>51679777.409066454</v>
      </c>
      <c r="O33" s="146">
        <v>51971879.735913031</v>
      </c>
      <c r="P33" s="146">
        <v>52278112.81286253</v>
      </c>
      <c r="R33" s="146">
        <v>52077002.570688821</v>
      </c>
      <c r="S33" s="146">
        <v>51299859.982419491</v>
      </c>
      <c r="T33" s="209">
        <v>51335193.359783418</v>
      </c>
      <c r="U33" s="146">
        <v>51780915.389518067</v>
      </c>
      <c r="V33" s="146">
        <v>52036940.037656114</v>
      </c>
      <c r="X33" s="146">
        <v>51832441.523044653</v>
      </c>
      <c r="Y33" s="146">
        <v>52112457.682100102</v>
      </c>
      <c r="Z33" s="209">
        <v>52002408.642946824</v>
      </c>
      <c r="AA33" s="146">
        <v>51580502.209278986</v>
      </c>
      <c r="AB33" s="146">
        <v>52108748.9654679</v>
      </c>
      <c r="AD33" s="146">
        <v>51222331.710463136</v>
      </c>
      <c r="AE33" s="146">
        <v>50421937.209490404</v>
      </c>
      <c r="AF33" s="209">
        <v>50632395.288794234</v>
      </c>
      <c r="AG33" s="146">
        <v>51059986.563075997</v>
      </c>
      <c r="AH33" s="146">
        <v>51248576.512016758</v>
      </c>
      <c r="AJ33" s="146">
        <v>50985413.90488939</v>
      </c>
      <c r="AK33" s="146">
        <v>50207371.579422034</v>
      </c>
      <c r="AL33" s="146">
        <v>50296870.415482551</v>
      </c>
      <c r="AM33" s="146">
        <v>50611111.002954364</v>
      </c>
      <c r="AN33" s="146">
        <v>50877769.119440503</v>
      </c>
    </row>
    <row r="34" spans="2:40">
      <c r="N34" s="177"/>
      <c r="T34" s="177"/>
      <c r="Z34" s="177"/>
      <c r="AF34" s="177"/>
    </row>
    <row r="35" spans="2:40">
      <c r="N35" s="177"/>
      <c r="T35" s="177"/>
      <c r="Z35" s="177"/>
      <c r="AF35" s="177"/>
    </row>
    <row r="36" spans="2:40">
      <c r="N36" s="177"/>
      <c r="T36" s="177"/>
      <c r="Z36" s="177"/>
      <c r="AF36" s="177"/>
    </row>
    <row r="37" spans="2:40">
      <c r="B37" s="22" t="s">
        <v>69</v>
      </c>
      <c r="F37" s="22"/>
      <c r="G37" s="22"/>
      <c r="H37" s="22"/>
      <c r="I37" s="22"/>
      <c r="J37" s="22"/>
      <c r="L37" s="22"/>
      <c r="M37" s="22"/>
      <c r="N37" s="178"/>
      <c r="O37" s="22"/>
      <c r="P37" s="22"/>
      <c r="R37" s="22"/>
      <c r="S37" s="22"/>
      <c r="T37" s="178"/>
      <c r="U37" s="22"/>
      <c r="V37" s="22"/>
      <c r="X37" s="22"/>
      <c r="Y37" s="22"/>
      <c r="Z37" s="178"/>
      <c r="AA37" s="22"/>
      <c r="AB37" s="22"/>
      <c r="AD37" s="22"/>
      <c r="AE37" s="22"/>
      <c r="AF37" s="178"/>
      <c r="AG37" s="22"/>
      <c r="AH37" s="22"/>
      <c r="AJ37" s="22"/>
      <c r="AK37" s="22"/>
      <c r="AL37" s="22"/>
      <c r="AM37" s="22"/>
      <c r="AN37" s="22"/>
    </row>
    <row r="38" spans="2:40">
      <c r="N38" s="177"/>
      <c r="T38" s="177"/>
      <c r="Z38" s="177"/>
      <c r="AF38" s="177"/>
    </row>
    <row r="39" spans="2:40" ht="15" customHeight="1">
      <c r="B39" s="101"/>
      <c r="F39" s="99" t="s">
        <v>243</v>
      </c>
      <c r="G39" s="99" t="s">
        <v>244</v>
      </c>
      <c r="H39" s="99" t="s">
        <v>245</v>
      </c>
      <c r="I39" s="99" t="s">
        <v>246</v>
      </c>
      <c r="J39" s="99" t="s">
        <v>247</v>
      </c>
      <c r="L39" s="99" t="s">
        <v>269</v>
      </c>
      <c r="M39" s="99" t="str">
        <f>M9</f>
        <v>QE Sep-18</v>
      </c>
      <c r="N39" s="193" t="str">
        <f>N9</f>
        <v>QE Dec-18</v>
      </c>
      <c r="O39" s="99" t="str">
        <f t="shared" ref="O39:P39" si="45">O9</f>
        <v>QE Mar-19</v>
      </c>
      <c r="P39" s="99" t="str">
        <f t="shared" si="45"/>
        <v>FY 2018-19</v>
      </c>
      <c r="R39" s="99" t="str">
        <f t="shared" ref="R39" si="46">R9</f>
        <v>QE Jun-19</v>
      </c>
      <c r="S39" s="99" t="str">
        <f>S9</f>
        <v>QE Sep-19</v>
      </c>
      <c r="T39" s="99" t="str">
        <f>T9</f>
        <v>QE Dec-19</v>
      </c>
      <c r="U39" s="99" t="str">
        <f>U9</f>
        <v>QE Mar-20</v>
      </c>
      <c r="V39" s="99" t="s">
        <v>297</v>
      </c>
      <c r="X39" s="99" t="str">
        <f t="shared" ref="X39" si="47">X9</f>
        <v>QE Jun-20</v>
      </c>
      <c r="Y39" s="99" t="str">
        <f>Y9</f>
        <v>QE Sep-20</v>
      </c>
      <c r="Z39" s="99" t="str">
        <f>Z9</f>
        <v>QE Dec-20</v>
      </c>
      <c r="AA39" s="99" t="str">
        <f>AA9</f>
        <v>QE Mar-21</v>
      </c>
      <c r="AB39" s="99" t="s">
        <v>323</v>
      </c>
      <c r="AD39" s="99" t="str">
        <f>AD9</f>
        <v>QE Jun-21</v>
      </c>
      <c r="AE39" s="99" t="str">
        <f>AE9</f>
        <v>QE Sep-21</v>
      </c>
      <c r="AF39" s="99" t="str">
        <f>AF9</f>
        <v>QE Dec-21</v>
      </c>
      <c r="AG39" s="99" t="str">
        <f>AG9</f>
        <v>QE Mar-22</v>
      </c>
      <c r="AH39" s="99" t="s">
        <v>360</v>
      </c>
      <c r="AJ39" s="99" t="str">
        <f>AJ9</f>
        <v>QE Jun-22</v>
      </c>
      <c r="AK39" s="99" t="str">
        <f>AK9</f>
        <v>QE Sep-22</v>
      </c>
      <c r="AL39" s="99" t="str">
        <f>AL9</f>
        <v>QE Dec-22</v>
      </c>
      <c r="AM39" s="99" t="str">
        <f>AM9</f>
        <v>QE Mar-23</v>
      </c>
      <c r="AN39" s="99" t="str">
        <f>AN9</f>
        <v>FY 2022-23</v>
      </c>
    </row>
    <row r="40" spans="2:40">
      <c r="B40" s="8"/>
      <c r="F40" s="8"/>
      <c r="G40" s="8"/>
      <c r="H40" s="8"/>
      <c r="I40" s="8"/>
      <c r="J40" s="95"/>
      <c r="L40" s="8"/>
      <c r="M40" s="8"/>
      <c r="N40" s="204"/>
      <c r="O40" s="8"/>
      <c r="P40" s="95"/>
      <c r="R40" s="8"/>
      <c r="S40" s="8"/>
      <c r="T40" s="204"/>
      <c r="U40" s="8"/>
      <c r="V40" s="95"/>
      <c r="X40" s="8"/>
      <c r="Y40" s="8"/>
      <c r="Z40" s="204"/>
      <c r="AA40" s="8"/>
      <c r="AB40" s="95"/>
      <c r="AD40" s="8"/>
      <c r="AE40" s="8"/>
      <c r="AF40" s="204"/>
      <c r="AG40" s="8"/>
      <c r="AH40" s="95"/>
      <c r="AJ40" s="8"/>
      <c r="AK40" s="8"/>
      <c r="AL40" s="8"/>
      <c r="AM40" s="8"/>
      <c r="AN40" s="8"/>
    </row>
    <row r="41" spans="2:40" s="29" customFormat="1">
      <c r="B41" s="122" t="s">
        <v>52</v>
      </c>
      <c r="F41" s="123">
        <v>30</v>
      </c>
      <c r="G41" s="123">
        <v>30</v>
      </c>
      <c r="H41" s="123">
        <v>30</v>
      </c>
      <c r="I41" s="123">
        <v>30</v>
      </c>
      <c r="J41" s="123">
        <v>30</v>
      </c>
      <c r="L41" s="123">
        <v>31</v>
      </c>
      <c r="M41" s="123">
        <v>35</v>
      </c>
      <c r="N41" s="210">
        <v>32</v>
      </c>
      <c r="O41" s="210">
        <v>30</v>
      </c>
      <c r="P41" s="210">
        <v>30</v>
      </c>
      <c r="R41" s="210">
        <v>30</v>
      </c>
      <c r="S41" s="123">
        <v>29</v>
      </c>
      <c r="T41" s="210">
        <v>30</v>
      </c>
      <c r="U41" s="123">
        <v>31</v>
      </c>
      <c r="V41" s="123">
        <v>31</v>
      </c>
      <c r="X41" s="210">
        <v>39</v>
      </c>
      <c r="Y41" s="123">
        <v>34</v>
      </c>
      <c r="Z41" s="210">
        <v>34</v>
      </c>
      <c r="AA41" s="210">
        <v>30</v>
      </c>
      <c r="AB41" s="210">
        <v>30</v>
      </c>
      <c r="AD41" s="210">
        <v>32</v>
      </c>
      <c r="AE41" s="123">
        <v>31</v>
      </c>
      <c r="AF41" s="210">
        <v>30</v>
      </c>
      <c r="AG41" s="210">
        <v>30</v>
      </c>
      <c r="AH41" s="210">
        <v>30</v>
      </c>
      <c r="AJ41" s="210">
        <v>29</v>
      </c>
      <c r="AK41" s="210">
        <v>30</v>
      </c>
      <c r="AL41" s="210">
        <v>34</v>
      </c>
      <c r="AM41" s="210">
        <v>32</v>
      </c>
      <c r="AN41" s="210">
        <v>32</v>
      </c>
    </row>
    <row r="42" spans="2:40">
      <c r="B42" s="9"/>
      <c r="F42" s="9"/>
      <c r="G42" s="9"/>
      <c r="H42" s="9"/>
      <c r="I42" s="9"/>
      <c r="J42" s="36"/>
      <c r="L42" s="9"/>
      <c r="M42" s="9"/>
      <c r="N42" s="9"/>
      <c r="O42" s="9"/>
      <c r="P42" s="36"/>
      <c r="R42" s="9"/>
      <c r="S42" s="9"/>
      <c r="T42" s="9"/>
      <c r="U42" s="9"/>
      <c r="V42" s="36"/>
      <c r="X42" s="9"/>
      <c r="Y42" s="9"/>
      <c r="Z42" s="9"/>
      <c r="AA42" s="9"/>
      <c r="AB42" s="36"/>
      <c r="AD42" s="9"/>
      <c r="AE42" s="9"/>
      <c r="AF42" s="9"/>
      <c r="AG42" s="9"/>
      <c r="AH42" s="36"/>
      <c r="AJ42" s="9"/>
      <c r="AK42" s="9"/>
      <c r="AL42" s="9"/>
      <c r="AM42" s="9"/>
      <c r="AN42" s="9"/>
    </row>
    <row r="43" spans="2:40">
      <c r="B43" s="5"/>
      <c r="F43" s="5"/>
      <c r="G43" s="5"/>
      <c r="H43" s="5"/>
      <c r="I43" s="5"/>
      <c r="J43" s="32"/>
      <c r="L43" s="5"/>
      <c r="M43" s="5"/>
      <c r="N43" s="5"/>
      <c r="O43" s="5"/>
      <c r="P43" s="32"/>
      <c r="R43" s="5"/>
      <c r="S43" s="5"/>
      <c r="T43" s="5"/>
      <c r="U43" s="5"/>
      <c r="V43" s="32"/>
      <c r="X43" s="5"/>
      <c r="Y43" s="5"/>
      <c r="Z43" s="5"/>
      <c r="AA43" s="5"/>
      <c r="AB43" s="32"/>
      <c r="AD43" s="5"/>
      <c r="AE43" s="5"/>
      <c r="AF43" s="5"/>
      <c r="AG43" s="5"/>
      <c r="AH43" s="32"/>
      <c r="AJ43" s="5"/>
      <c r="AK43" s="5"/>
      <c r="AL43" s="5"/>
      <c r="AM43" s="5"/>
      <c r="AN43" s="5"/>
    </row>
    <row r="44" spans="2:40">
      <c r="B44" s="280" t="s">
        <v>418</v>
      </c>
      <c r="F44" s="5"/>
      <c r="G44" s="5"/>
      <c r="H44" s="5"/>
      <c r="I44" s="5"/>
      <c r="J44" s="32"/>
      <c r="L44" s="5"/>
      <c r="M44" s="5"/>
      <c r="N44" s="5"/>
      <c r="O44" s="5"/>
      <c r="P44" s="32"/>
      <c r="R44" s="5"/>
      <c r="S44" s="5"/>
      <c r="T44" s="5"/>
      <c r="U44" s="5"/>
      <c r="V44" s="32"/>
      <c r="X44" s="5"/>
      <c r="Y44" s="5"/>
      <c r="Z44" s="5"/>
      <c r="AA44" s="5"/>
      <c r="AB44" s="32"/>
      <c r="AD44" s="5"/>
      <c r="AE44" s="5"/>
      <c r="AF44" s="5"/>
      <c r="AG44" s="5"/>
      <c r="AH44" s="32"/>
      <c r="AJ44" s="5"/>
      <c r="AK44" s="5"/>
      <c r="AL44" s="5"/>
      <c r="AM44" s="5"/>
      <c r="AN44" s="5"/>
    </row>
    <row r="45" spans="2:40">
      <c r="B45" s="280" t="s">
        <v>419</v>
      </c>
      <c r="F45" s="5"/>
      <c r="G45" s="5"/>
      <c r="H45" s="5"/>
      <c r="I45" s="5"/>
      <c r="J45" s="32"/>
      <c r="L45" s="5"/>
      <c r="M45" s="5"/>
      <c r="N45" s="5"/>
      <c r="O45" s="5"/>
      <c r="P45" s="32"/>
      <c r="R45" s="5"/>
      <c r="S45" s="5"/>
      <c r="T45" s="5"/>
      <c r="U45" s="5"/>
      <c r="V45" s="32"/>
      <c r="X45" s="5"/>
      <c r="Y45" s="5"/>
      <c r="Z45" s="5"/>
      <c r="AA45" s="5"/>
      <c r="AB45" s="32"/>
      <c r="AD45" s="5"/>
      <c r="AE45" s="5"/>
      <c r="AF45" s="5"/>
      <c r="AG45" s="5"/>
      <c r="AH45" s="32"/>
      <c r="AJ45" s="5"/>
      <c r="AK45" s="5"/>
      <c r="AL45" s="5"/>
      <c r="AM45" s="5"/>
      <c r="AN45" s="5"/>
    </row>
    <row r="46" spans="2:40">
      <c r="B46" s="2" t="s">
        <v>423</v>
      </c>
      <c r="F46" s="5"/>
      <c r="G46" s="5"/>
      <c r="H46" s="5"/>
      <c r="I46" s="5"/>
      <c r="J46" s="32"/>
      <c r="L46" s="5"/>
      <c r="M46" s="5"/>
      <c r="N46" s="5"/>
      <c r="O46" s="5"/>
      <c r="P46" s="32"/>
      <c r="R46" s="5"/>
      <c r="S46" s="5"/>
      <c r="T46" s="5"/>
      <c r="U46" s="5"/>
      <c r="V46" s="32"/>
      <c r="X46" s="5"/>
      <c r="Y46" s="5"/>
      <c r="Z46" s="5"/>
      <c r="AA46" s="5"/>
      <c r="AB46" s="32"/>
      <c r="AD46" s="5"/>
      <c r="AE46" s="5"/>
      <c r="AF46" s="5"/>
      <c r="AG46" s="5"/>
      <c r="AH46" s="32"/>
      <c r="AJ46" s="5"/>
      <c r="AK46" s="5"/>
      <c r="AL46" s="5"/>
      <c r="AM46" s="5"/>
      <c r="AN46" s="5"/>
    </row>
    <row r="47" spans="2:40">
      <c r="B47" s="167"/>
      <c r="F47" s="5"/>
      <c r="G47" s="5"/>
      <c r="H47" s="5"/>
      <c r="I47" s="5"/>
      <c r="J47" s="32"/>
      <c r="L47" s="5"/>
      <c r="M47" s="5"/>
      <c r="N47" s="5"/>
      <c r="O47" s="5"/>
      <c r="P47" s="32"/>
      <c r="R47" s="5"/>
      <c r="S47" s="5"/>
      <c r="T47" s="5"/>
      <c r="U47" s="5"/>
      <c r="V47" s="32"/>
      <c r="X47" s="5"/>
      <c r="Y47" s="5"/>
      <c r="Z47" s="5"/>
      <c r="AA47" s="5"/>
      <c r="AB47" s="32"/>
      <c r="AD47" s="5"/>
      <c r="AE47" s="5"/>
      <c r="AF47" s="5"/>
      <c r="AG47" s="5"/>
      <c r="AH47" s="32"/>
      <c r="AJ47" s="5"/>
      <c r="AK47" s="5"/>
      <c r="AL47" s="5"/>
      <c r="AM47" s="5"/>
      <c r="AN47" s="5"/>
    </row>
    <row r="48" spans="2:40">
      <c r="F48" s="5"/>
      <c r="G48" s="5"/>
      <c r="H48" s="5"/>
      <c r="I48" s="5"/>
      <c r="J48" s="5"/>
      <c r="L48" s="5"/>
      <c r="M48" s="5"/>
      <c r="N48" s="5"/>
      <c r="O48" s="5"/>
      <c r="P48" s="5"/>
      <c r="R48" s="5"/>
      <c r="S48" s="5"/>
      <c r="T48" s="5"/>
      <c r="U48" s="5"/>
      <c r="V48" s="5"/>
      <c r="X48" s="5"/>
      <c r="Y48" s="5"/>
      <c r="Z48" s="5"/>
      <c r="AA48" s="5"/>
      <c r="AB48" s="5"/>
      <c r="AD48" s="5"/>
      <c r="AE48" s="5"/>
      <c r="AF48" s="5"/>
      <c r="AG48" s="5"/>
      <c r="AH48" s="5"/>
      <c r="AJ48" s="5"/>
      <c r="AK48" s="5"/>
      <c r="AL48" s="5"/>
      <c r="AM48" s="5"/>
      <c r="AN48" s="5"/>
    </row>
    <row r="49" spans="2:40">
      <c r="B49" s="280"/>
      <c r="F49" s="5"/>
      <c r="G49" s="5"/>
      <c r="H49" s="5"/>
      <c r="I49" s="5"/>
      <c r="J49" s="5"/>
      <c r="L49" s="5"/>
      <c r="M49" s="5"/>
      <c r="N49" s="5"/>
      <c r="O49" s="5"/>
      <c r="P49" s="5"/>
      <c r="R49" s="5"/>
      <c r="S49" s="5"/>
      <c r="T49" s="5"/>
      <c r="U49" s="5"/>
      <c r="V49" s="5"/>
      <c r="X49" s="5"/>
      <c r="Y49" s="5"/>
      <c r="Z49" s="5"/>
      <c r="AA49" s="5"/>
      <c r="AB49" s="5"/>
      <c r="AD49" s="5"/>
      <c r="AE49" s="5"/>
      <c r="AF49" s="5"/>
      <c r="AG49" s="5"/>
      <c r="AH49" s="5"/>
      <c r="AJ49" s="5"/>
      <c r="AK49" s="5"/>
      <c r="AL49" s="5"/>
      <c r="AM49" s="5"/>
      <c r="AN49" s="5"/>
    </row>
    <row r="50" spans="2:40">
      <c r="B50" s="280"/>
    </row>
  </sheetData>
  <phoneticPr fontId="21" type="noConversion"/>
  <printOptions horizontalCentered="1" verticalCentered="1"/>
  <pageMargins left="0" right="0" top="0" bottom="0" header="0.3" footer="0.3"/>
  <pageSetup paperSize="9" scale="5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V82"/>
  <sheetViews>
    <sheetView showGridLines="0" view="pageBreakPreview" zoomScale="81" zoomScaleNormal="100" zoomScaleSheetLayoutView="55" workbookViewId="0">
      <pane xSplit="2" ySplit="7" topLeftCell="C8" activePane="bottomRight" state="frozen"/>
      <selection activeCell="B78" sqref="B78"/>
      <selection pane="topRight" activeCell="B78" sqref="B78"/>
      <selection pane="bottomLeft" activeCell="B78" sqref="B78"/>
      <selection pane="bottomRight" activeCell="C8" sqref="C8"/>
    </sheetView>
  </sheetViews>
  <sheetFormatPr defaultColWidth="14.42578125" defaultRowHeight="15" customHeight="1"/>
  <cols>
    <col min="1" max="1" width="1" style="249" customWidth="1"/>
    <col min="2" max="2" width="49.42578125" style="249" customWidth="1"/>
    <col min="3" max="4" width="0.85546875" style="249" customWidth="1"/>
    <col min="5" max="8" width="14.42578125" style="249" hidden="1" customWidth="1"/>
    <col min="9" max="9" width="0.85546875" style="249" customWidth="1"/>
    <col min="10" max="10" width="14.42578125" style="249" customWidth="1"/>
    <col min="11" max="11" width="0.85546875" style="249" customWidth="1"/>
    <col min="12" max="15" width="14.42578125" style="249" hidden="1" customWidth="1"/>
    <col min="16" max="16" width="0.85546875" style="249" customWidth="1"/>
    <col min="17" max="17" width="14.42578125" style="249" customWidth="1"/>
    <col min="18" max="18" width="0.85546875" style="249" customWidth="1"/>
    <col min="19" max="22" width="14.42578125" style="249" hidden="1" customWidth="1"/>
    <col min="23" max="23" width="0.85546875" style="249" customWidth="1"/>
    <col min="24" max="24" width="14.42578125" style="249" customWidth="1"/>
    <col min="25" max="25" width="0.85546875" style="249" customWidth="1"/>
    <col min="26" max="26" width="0" style="249" hidden="1" customWidth="1"/>
    <col min="27" max="29" width="14.42578125" style="249" hidden="1" customWidth="1"/>
    <col min="30" max="30" width="0.85546875" style="249" customWidth="1"/>
    <col min="31" max="31" width="14.42578125" style="249" customWidth="1"/>
    <col min="32" max="32" width="0.85546875" style="249" customWidth="1"/>
    <col min="33" max="33" width="14.42578125" style="249"/>
    <col min="34" max="36" width="14.42578125" style="249" customWidth="1"/>
    <col min="37" max="37" width="0.85546875" style="249" customWidth="1"/>
    <col min="38" max="38" width="14.42578125" style="249" customWidth="1"/>
    <col min="39" max="39" width="0.85546875" style="249" customWidth="1"/>
    <col min="40" max="43" width="14.42578125" style="249" customWidth="1"/>
    <col min="44" max="44" width="0.85546875" style="249" customWidth="1"/>
    <col min="45" max="45" width="14.42578125" style="249" customWidth="1"/>
    <col min="46" max="16384" width="14.42578125" style="249"/>
  </cols>
  <sheetData>
    <row r="1" spans="2:45" ht="15" customHeight="1">
      <c r="H1" s="250"/>
      <c r="I1" s="250"/>
      <c r="J1" s="250" t="s">
        <v>292</v>
      </c>
      <c r="K1" s="250"/>
      <c r="R1" s="250"/>
      <c r="Y1" s="250"/>
      <c r="AF1" s="250"/>
      <c r="AM1" s="250"/>
    </row>
    <row r="2" spans="2:45" ht="15" customHeight="1">
      <c r="H2" s="250"/>
      <c r="I2" s="250"/>
      <c r="J2" s="250"/>
      <c r="K2" s="250"/>
      <c r="R2" s="250"/>
      <c r="Y2" s="250"/>
      <c r="AF2" s="250"/>
      <c r="AL2" s="156"/>
      <c r="AM2" s="250"/>
      <c r="AN2" s="156"/>
      <c r="AS2" s="104" t="s">
        <v>81</v>
      </c>
    </row>
    <row r="3" spans="2:45" ht="15" customHeight="1">
      <c r="H3" s="250"/>
      <c r="I3" s="250"/>
      <c r="J3" s="250"/>
      <c r="K3" s="250"/>
      <c r="R3" s="250"/>
      <c r="Y3" s="250"/>
      <c r="AF3" s="250"/>
      <c r="AM3" s="250"/>
    </row>
    <row r="4" spans="2:45" ht="15" customHeight="1">
      <c r="B4" s="251"/>
    </row>
    <row r="5" spans="2:45" ht="15" customHeight="1">
      <c r="B5" s="252" t="s">
        <v>61</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row>
    <row r="6" spans="2:45" ht="15" customHeight="1">
      <c r="B6" s="253" t="s">
        <v>161</v>
      </c>
    </row>
    <row r="7" spans="2:45" s="255" customFormat="1" ht="15" customHeight="1">
      <c r="B7" s="254" t="s">
        <v>0</v>
      </c>
      <c r="E7" s="256" t="s">
        <v>243</v>
      </c>
      <c r="F7" s="256" t="s">
        <v>244</v>
      </c>
      <c r="G7" s="256" t="s">
        <v>245</v>
      </c>
      <c r="H7" s="256" t="s">
        <v>246</v>
      </c>
      <c r="J7" s="256" t="s">
        <v>247</v>
      </c>
      <c r="L7" s="256" t="s">
        <v>269</v>
      </c>
      <c r="M7" s="256" t="s">
        <v>270</v>
      </c>
      <c r="N7" s="256" t="s">
        <v>271</v>
      </c>
      <c r="O7" s="256" t="s">
        <v>272</v>
      </c>
      <c r="Q7" s="256" t="s">
        <v>273</v>
      </c>
      <c r="S7" s="256" t="s">
        <v>293</v>
      </c>
      <c r="T7" s="256" t="s">
        <v>294</v>
      </c>
      <c r="U7" s="256" t="s">
        <v>295</v>
      </c>
      <c r="V7" s="256" t="s">
        <v>296</v>
      </c>
      <c r="X7" s="256" t="s">
        <v>297</v>
      </c>
      <c r="Z7" s="256" t="s">
        <v>319</v>
      </c>
      <c r="AA7" s="256" t="s">
        <v>320</v>
      </c>
      <c r="AB7" s="256" t="s">
        <v>321</v>
      </c>
      <c r="AC7" s="256" t="s">
        <v>322</v>
      </c>
      <c r="AE7" s="256" t="s">
        <v>323</v>
      </c>
      <c r="AG7" s="256" t="s">
        <v>356</v>
      </c>
      <c r="AH7" s="256" t="s">
        <v>357</v>
      </c>
      <c r="AI7" s="256" t="s">
        <v>358</v>
      </c>
      <c r="AJ7" s="256" t="s">
        <v>359</v>
      </c>
      <c r="AL7" s="256" t="s">
        <v>360</v>
      </c>
      <c r="AN7" s="256" t="s">
        <v>381</v>
      </c>
      <c r="AO7" s="256" t="s">
        <v>387</v>
      </c>
      <c r="AP7" s="256" t="s">
        <v>396</v>
      </c>
      <c r="AQ7" s="256" t="s">
        <v>414</v>
      </c>
      <c r="AS7" s="256" t="s">
        <v>384</v>
      </c>
    </row>
    <row r="8" spans="2:45" ht="15" customHeight="1">
      <c r="B8" s="257" t="s">
        <v>0</v>
      </c>
      <c r="E8" s="258">
        <v>180122.489279514</v>
      </c>
      <c r="F8" s="258">
        <v>186525.49926323016</v>
      </c>
      <c r="G8" s="258">
        <v>188597.94078574883</v>
      </c>
      <c r="H8" s="258">
        <v>202710.08869800507</v>
      </c>
      <c r="J8" s="258">
        <f>SUM(E8:H8)</f>
        <v>757956.01802649815</v>
      </c>
      <c r="L8" s="258">
        <v>199774.62007775204</v>
      </c>
      <c r="M8" s="258">
        <v>199117.41074270778</v>
      </c>
      <c r="N8" s="180">
        <v>199746.06954307808</v>
      </c>
      <c r="O8" s="258">
        <v>210481.81390895878</v>
      </c>
      <c r="Q8" s="258">
        <f>SUM(L8:O8)</f>
        <v>809119.91427249671</v>
      </c>
      <c r="S8" s="258">
        <v>214552.95294170163</v>
      </c>
      <c r="T8" s="258">
        <v>226193</v>
      </c>
      <c r="U8" s="180">
        <v>239177</v>
      </c>
      <c r="V8" s="258">
        <v>248335</v>
      </c>
      <c r="X8" s="258">
        <f>SUM(S8:V8)</f>
        <v>928257.95294170163</v>
      </c>
      <c r="Z8" s="258">
        <v>207801</v>
      </c>
      <c r="AA8" s="258">
        <v>222580</v>
      </c>
      <c r="AB8" s="180">
        <v>238370</v>
      </c>
      <c r="AC8" s="258">
        <v>243892</v>
      </c>
      <c r="AE8" s="258">
        <f>SUM(Z8:AC8)</f>
        <v>912643</v>
      </c>
      <c r="AG8" s="258">
        <v>253250</v>
      </c>
      <c r="AH8" s="258">
        <v>273616</v>
      </c>
      <c r="AI8" s="180">
        <v>284113</v>
      </c>
      <c r="AJ8" s="258">
        <v>298821</v>
      </c>
      <c r="AL8" s="258">
        <f>SUM(AG8:AJ8)</f>
        <v>1109800</v>
      </c>
      <c r="AN8" s="258">
        <v>295348</v>
      </c>
      <c r="AO8" s="258">
        <v>307099</v>
      </c>
      <c r="AP8" s="258">
        <v>306927</v>
      </c>
      <c r="AQ8" s="258">
        <v>314888</v>
      </c>
      <c r="AS8" s="258">
        <f>SUM(AN8:AQ8)</f>
        <v>1224262</v>
      </c>
    </row>
    <row r="9" spans="2:45" ht="15" customHeight="1">
      <c r="B9" s="259" t="s">
        <v>1</v>
      </c>
      <c r="E9" s="258">
        <v>124746.82184764117</v>
      </c>
      <c r="F9" s="258">
        <v>125525.45431018552</v>
      </c>
      <c r="G9" s="258">
        <v>124449.15509839472</v>
      </c>
      <c r="H9" s="258">
        <v>128408.19576029312</v>
      </c>
      <c r="J9" s="258">
        <f>SUM(E9:H9)</f>
        <v>503129.62701651454</v>
      </c>
      <c r="L9" s="258">
        <v>132891.56830581409</v>
      </c>
      <c r="M9" s="258">
        <v>129013.29798147213</v>
      </c>
      <c r="N9" s="180">
        <v>125205.59532072443</v>
      </c>
      <c r="O9" s="258">
        <v>131125.5035846151</v>
      </c>
      <c r="Q9" s="258">
        <f>SUM(L9:O9)</f>
        <v>518235.96519262576</v>
      </c>
      <c r="S9" s="258">
        <v>133465.20145994323</v>
      </c>
      <c r="T9" s="258">
        <v>142138</v>
      </c>
      <c r="U9" s="180">
        <v>149961</v>
      </c>
      <c r="V9" s="258">
        <v>158356</v>
      </c>
      <c r="X9" s="258">
        <f>SUM(S9:V9)</f>
        <v>583920.2014599432</v>
      </c>
      <c r="Z9" s="258">
        <v>140421</v>
      </c>
      <c r="AA9" s="258">
        <v>137917</v>
      </c>
      <c r="AB9" s="180">
        <v>150334</v>
      </c>
      <c r="AC9" s="258">
        <v>158533</v>
      </c>
      <c r="AE9" s="258">
        <f>SUM(Z9:AC9)</f>
        <v>587205</v>
      </c>
      <c r="AG9" s="258">
        <v>170159</v>
      </c>
      <c r="AH9" s="258">
        <v>180824</v>
      </c>
      <c r="AI9" s="180">
        <v>187498</v>
      </c>
      <c r="AJ9" s="258">
        <v>196684</v>
      </c>
      <c r="AL9" s="258">
        <f>SUM(AG9:AJ9)</f>
        <v>735165</v>
      </c>
      <c r="AN9" s="258">
        <v>198396</v>
      </c>
      <c r="AO9" s="258">
        <v>203016</v>
      </c>
      <c r="AP9" s="258">
        <v>198059</v>
      </c>
      <c r="AQ9" s="258">
        <v>202055</v>
      </c>
      <c r="AS9" s="258">
        <f>SUM(AN9:AQ9)</f>
        <v>801526</v>
      </c>
    </row>
    <row r="10" spans="2:45" s="262" customFormat="1" ht="15" customHeight="1">
      <c r="B10" s="261" t="s">
        <v>2</v>
      </c>
      <c r="E10" s="263">
        <f t="shared" ref="E10:F10" si="0">E8-E9</f>
        <v>55375.667431872833</v>
      </c>
      <c r="F10" s="263">
        <f t="shared" si="0"/>
        <v>61000.044953044635</v>
      </c>
      <c r="G10" s="263">
        <f t="shared" ref="G10" si="1">G8-G9</f>
        <v>64148.785687354102</v>
      </c>
      <c r="H10" s="263">
        <v>74301.892937711949</v>
      </c>
      <c r="J10" s="263">
        <f t="shared" ref="J10" si="2">J8-J9</f>
        <v>254826.39100998361</v>
      </c>
      <c r="L10" s="263">
        <f t="shared" ref="L10:O10" si="3">L8-L9</f>
        <v>66883.051771937957</v>
      </c>
      <c r="M10" s="263">
        <f t="shared" si="3"/>
        <v>70104.11276123565</v>
      </c>
      <c r="N10" s="181">
        <f t="shared" si="3"/>
        <v>74540.474222353645</v>
      </c>
      <c r="O10" s="263">
        <f t="shared" si="3"/>
        <v>79356.310324343678</v>
      </c>
      <c r="Q10" s="263">
        <f t="shared" ref="Q10" si="4">Q8-Q9</f>
        <v>290883.94907987094</v>
      </c>
      <c r="S10" s="263">
        <f t="shared" ref="S10:V10" si="5">S8-S9</f>
        <v>81087.751481758401</v>
      </c>
      <c r="T10" s="263">
        <f t="shared" si="5"/>
        <v>84055</v>
      </c>
      <c r="U10" s="181">
        <f t="shared" si="5"/>
        <v>89216</v>
      </c>
      <c r="V10" s="263">
        <f t="shared" si="5"/>
        <v>89979</v>
      </c>
      <c r="X10" s="263">
        <f t="shared" ref="X10" si="6">X8-X9</f>
        <v>344337.75148175843</v>
      </c>
      <c r="Z10" s="263">
        <f t="shared" ref="Z10:AC10" si="7">Z8-Z9</f>
        <v>67380</v>
      </c>
      <c r="AA10" s="263">
        <f t="shared" si="7"/>
        <v>84663</v>
      </c>
      <c r="AB10" s="181">
        <f t="shared" si="7"/>
        <v>88036</v>
      </c>
      <c r="AC10" s="263">
        <f t="shared" si="7"/>
        <v>85359</v>
      </c>
      <c r="AE10" s="263">
        <f t="shared" ref="AE10" si="8">AE8-AE9</f>
        <v>325438</v>
      </c>
      <c r="AG10" s="263">
        <f t="shared" ref="AG10:AJ10" si="9">AG8-AG9</f>
        <v>83091</v>
      </c>
      <c r="AH10" s="263">
        <f t="shared" si="9"/>
        <v>92792</v>
      </c>
      <c r="AI10" s="181">
        <f t="shared" si="9"/>
        <v>96615</v>
      </c>
      <c r="AJ10" s="263">
        <f t="shared" si="9"/>
        <v>102137</v>
      </c>
      <c r="AL10" s="263">
        <f t="shared" ref="AL10" si="10">AL8-AL9</f>
        <v>374635</v>
      </c>
      <c r="AN10" s="263">
        <f>AN8-AN9</f>
        <v>96952</v>
      </c>
      <c r="AO10" s="263">
        <f>AO8-AO9</f>
        <v>104083</v>
      </c>
      <c r="AP10" s="263">
        <f>AP8-AP9</f>
        <v>108868</v>
      </c>
      <c r="AQ10" s="263">
        <f>AQ8-AQ9</f>
        <v>112833</v>
      </c>
      <c r="AS10" s="263">
        <f t="shared" ref="AS10" si="11">AS8-AS9</f>
        <v>422736</v>
      </c>
    </row>
    <row r="11" spans="2:45" ht="15" customHeight="1">
      <c r="B11" s="257"/>
      <c r="E11" s="264"/>
      <c r="F11" s="264"/>
      <c r="G11" s="264"/>
      <c r="H11" s="264"/>
      <c r="J11" s="264"/>
      <c r="L11" s="264"/>
      <c r="M11" s="264"/>
      <c r="N11" s="182"/>
      <c r="O11" s="264"/>
      <c r="Q11" s="264"/>
      <c r="S11" s="264"/>
      <c r="T11" s="264"/>
      <c r="U11" s="182"/>
      <c r="V11" s="264"/>
      <c r="X11" s="264"/>
      <c r="Z11" s="264"/>
      <c r="AA11" s="264"/>
      <c r="AB11" s="182"/>
      <c r="AC11" s="264"/>
      <c r="AE11" s="264"/>
      <c r="AG11" s="264"/>
      <c r="AH11" s="264"/>
      <c r="AI11" s="182"/>
      <c r="AJ11" s="264"/>
      <c r="AL11" s="264"/>
      <c r="AN11" s="264"/>
      <c r="AO11" s="264"/>
      <c r="AP11" s="264"/>
      <c r="AQ11" s="264"/>
      <c r="AS11" s="264"/>
    </row>
    <row r="12" spans="2:45" ht="15" customHeight="1">
      <c r="B12" s="265" t="s">
        <v>3</v>
      </c>
      <c r="E12" s="266"/>
      <c r="F12" s="266"/>
      <c r="G12" s="266"/>
      <c r="H12" s="266"/>
      <c r="J12" s="266"/>
      <c r="L12" s="266"/>
      <c r="M12" s="266"/>
      <c r="N12" s="183"/>
      <c r="O12" s="266"/>
      <c r="Q12" s="266"/>
      <c r="S12" s="266"/>
      <c r="T12" s="266"/>
      <c r="U12" s="183"/>
      <c r="V12" s="266"/>
      <c r="X12" s="266"/>
      <c r="Z12" s="266"/>
      <c r="AA12" s="266"/>
      <c r="AB12" s="183"/>
      <c r="AC12" s="266"/>
      <c r="AE12" s="266"/>
      <c r="AG12" s="266"/>
      <c r="AH12" s="266"/>
      <c r="AI12" s="183"/>
      <c r="AJ12" s="266"/>
      <c r="AL12" s="266"/>
      <c r="AN12" s="266"/>
      <c r="AO12" s="266"/>
      <c r="AP12" s="266"/>
      <c r="AQ12" s="266"/>
      <c r="AS12" s="266"/>
    </row>
    <row r="13" spans="2:45" ht="15" customHeight="1">
      <c r="B13" s="267" t="s">
        <v>158</v>
      </c>
      <c r="E13" s="258">
        <v>9024.512607526498</v>
      </c>
      <c r="F13" s="258">
        <v>10341.263664265374</v>
      </c>
      <c r="G13" s="258">
        <v>10559.445825319552</v>
      </c>
      <c r="H13" s="258">
        <v>11841.970991460737</v>
      </c>
      <c r="J13" s="258">
        <f t="shared" ref="J13:J17" si="12">SUM(E13:H13)</f>
        <v>41767.193088572167</v>
      </c>
      <c r="L13" s="258">
        <v>11109.272586930745</v>
      </c>
      <c r="M13" s="258">
        <v>11279.011736722539</v>
      </c>
      <c r="N13" s="180">
        <v>10904.638549416404</v>
      </c>
      <c r="O13" s="258">
        <v>11280.239077787854</v>
      </c>
      <c r="Q13" s="258">
        <f t="shared" ref="Q13:Q17" si="13">SUM(L13:O13)</f>
        <v>44573.161950857546</v>
      </c>
      <c r="S13" s="258">
        <v>12423.870734345368</v>
      </c>
      <c r="T13" s="258">
        <v>12219</v>
      </c>
      <c r="U13" s="180">
        <v>12971</v>
      </c>
      <c r="V13" s="258">
        <v>15188</v>
      </c>
      <c r="X13" s="258">
        <f t="shared" ref="X13:X17" si="14">SUM(S13:V13)</f>
        <v>52801.870734345372</v>
      </c>
      <c r="Z13" s="258">
        <v>12425</v>
      </c>
      <c r="AA13" s="258">
        <v>12109</v>
      </c>
      <c r="AB13" s="180">
        <v>12202</v>
      </c>
      <c r="AC13" s="258">
        <v>12877</v>
      </c>
      <c r="AE13" s="258">
        <f t="shared" ref="AE13:AE17" si="15">SUM(Z13:AC13)</f>
        <v>49613</v>
      </c>
      <c r="AG13" s="258">
        <v>11854</v>
      </c>
      <c r="AH13" s="258">
        <v>13989</v>
      </c>
      <c r="AI13" s="180">
        <v>14220</v>
      </c>
      <c r="AJ13" s="258">
        <v>13797</v>
      </c>
      <c r="AL13" s="258">
        <f t="shared" ref="AL13:AL17" si="16">SUM(AG13:AJ13)</f>
        <v>53860</v>
      </c>
      <c r="AN13" s="258">
        <v>14238</v>
      </c>
      <c r="AO13" s="258">
        <v>15953</v>
      </c>
      <c r="AP13" s="258">
        <v>16165</v>
      </c>
      <c r="AQ13" s="258">
        <v>17124</v>
      </c>
      <c r="AS13" s="258">
        <f>SUM(AN13:AQ13)</f>
        <v>63480</v>
      </c>
    </row>
    <row r="14" spans="2:45" ht="15" customHeight="1">
      <c r="B14" s="267" t="s">
        <v>159</v>
      </c>
      <c r="E14" s="258">
        <v>27484.18239300017</v>
      </c>
      <c r="F14" s="258">
        <v>31264.81421602007</v>
      </c>
      <c r="G14" s="258">
        <v>28344.800849024825</v>
      </c>
      <c r="H14" s="258">
        <v>30531.868453595191</v>
      </c>
      <c r="J14" s="258">
        <f t="shared" si="12"/>
        <v>117625.66591164026</v>
      </c>
      <c r="L14" s="258">
        <v>27896.818262962042</v>
      </c>
      <c r="M14" s="258">
        <v>27868.020580248223</v>
      </c>
      <c r="N14" s="180">
        <v>28171.604048609421</v>
      </c>
      <c r="O14" s="258">
        <v>31324.485151749119</v>
      </c>
      <c r="Q14" s="258">
        <f t="shared" si="13"/>
        <v>115260.92804356881</v>
      </c>
      <c r="S14" s="258">
        <v>29960.659593945595</v>
      </c>
      <c r="T14" s="258">
        <v>32691</v>
      </c>
      <c r="U14" s="180">
        <v>33529</v>
      </c>
      <c r="V14" s="258">
        <v>32411</v>
      </c>
      <c r="X14" s="258">
        <f t="shared" si="14"/>
        <v>128591.6595939456</v>
      </c>
      <c r="Z14" s="258">
        <v>31888</v>
      </c>
      <c r="AA14" s="258">
        <v>28611</v>
      </c>
      <c r="AB14" s="180">
        <v>31328</v>
      </c>
      <c r="AC14" s="258">
        <v>34468</v>
      </c>
      <c r="AE14" s="258">
        <f t="shared" si="15"/>
        <v>126295</v>
      </c>
      <c r="AG14" s="258">
        <v>36296</v>
      </c>
      <c r="AH14" s="258">
        <v>36164</v>
      </c>
      <c r="AI14" s="180">
        <v>37100</v>
      </c>
      <c r="AJ14" s="258">
        <v>41564</v>
      </c>
      <c r="AL14" s="258">
        <f t="shared" si="16"/>
        <v>151124</v>
      </c>
      <c r="AN14" s="258">
        <v>40380</v>
      </c>
      <c r="AO14" s="258">
        <v>43146</v>
      </c>
      <c r="AP14" s="258">
        <v>42150</v>
      </c>
      <c r="AQ14" s="258">
        <v>43653</v>
      </c>
      <c r="AS14" s="258">
        <f>SUM(AN14:AQ14)</f>
        <v>169329</v>
      </c>
    </row>
    <row r="15" spans="2:45" ht="15" customHeight="1">
      <c r="B15" s="267" t="s">
        <v>340</v>
      </c>
      <c r="E15" s="258">
        <v>-4812.0886494254628</v>
      </c>
      <c r="F15" s="258">
        <v>-4355.8242579650032</v>
      </c>
      <c r="G15" s="258">
        <v>-4363.6864565501992</v>
      </c>
      <c r="H15" s="258">
        <v>-1440.1601793043669</v>
      </c>
      <c r="J15" s="258">
        <f t="shared" si="12"/>
        <v>-14971.759543245033</v>
      </c>
      <c r="L15" s="258">
        <v>-1268.9250601087997</v>
      </c>
      <c r="M15" s="258">
        <v>-1910.5587077341254</v>
      </c>
      <c r="N15" s="180">
        <v>-1855.428492697414</v>
      </c>
      <c r="O15" s="258">
        <v>539.83187102035527</v>
      </c>
      <c r="Q15" s="258">
        <f t="shared" si="13"/>
        <v>-4495.0803895199842</v>
      </c>
      <c r="S15" s="258">
        <v>-805.26276763902626</v>
      </c>
      <c r="T15" s="258">
        <v>-1090</v>
      </c>
      <c r="U15" s="180">
        <v>-177</v>
      </c>
      <c r="V15" s="258">
        <v>-1310</v>
      </c>
      <c r="X15" s="258">
        <f t="shared" si="14"/>
        <v>-3382.2627676390262</v>
      </c>
      <c r="Z15" s="258">
        <v>-616</v>
      </c>
      <c r="AA15" s="258">
        <v>1404</v>
      </c>
      <c r="AB15" s="180">
        <v>-76</v>
      </c>
      <c r="AC15" s="258">
        <v>42</v>
      </c>
      <c r="AE15" s="258">
        <f t="shared" si="15"/>
        <v>754</v>
      </c>
      <c r="AG15" s="258">
        <v>-1121</v>
      </c>
      <c r="AH15" s="258">
        <v>-1449</v>
      </c>
      <c r="AI15" s="180">
        <v>-767</v>
      </c>
      <c r="AJ15" s="258">
        <v>-2622</v>
      </c>
      <c r="AL15" s="258">
        <f t="shared" si="16"/>
        <v>-5959</v>
      </c>
      <c r="AN15" s="258">
        <v>-1921</v>
      </c>
      <c r="AO15" s="258">
        <v>-1565</v>
      </c>
      <c r="AP15" s="258">
        <v>128</v>
      </c>
      <c r="AQ15" s="258">
        <v>2316</v>
      </c>
      <c r="AS15" s="258">
        <f>SUM(AN15:AQ15)</f>
        <v>-1042</v>
      </c>
    </row>
    <row r="16" spans="2:45" ht="15" customHeight="1">
      <c r="B16" s="259" t="s">
        <v>239</v>
      </c>
      <c r="E16" s="258">
        <v>0</v>
      </c>
      <c r="F16" s="258">
        <v>0</v>
      </c>
      <c r="G16" s="258">
        <v>0</v>
      </c>
      <c r="H16" s="258">
        <v>0</v>
      </c>
      <c r="J16" s="258">
        <f t="shared" si="12"/>
        <v>0</v>
      </c>
      <c r="L16" s="258">
        <v>0</v>
      </c>
      <c r="M16" s="258">
        <v>0</v>
      </c>
      <c r="N16" s="180">
        <v>0</v>
      </c>
      <c r="O16" s="258">
        <v>0</v>
      </c>
      <c r="Q16" s="258">
        <f t="shared" si="13"/>
        <v>0</v>
      </c>
      <c r="S16" s="258">
        <v>0</v>
      </c>
      <c r="T16" s="258">
        <v>0</v>
      </c>
      <c r="U16" s="180">
        <v>0</v>
      </c>
      <c r="V16" s="258">
        <v>4085</v>
      </c>
      <c r="X16" s="258">
        <f t="shared" si="14"/>
        <v>4085</v>
      </c>
      <c r="Z16" s="258">
        <v>0</v>
      </c>
      <c r="AA16" s="258">
        <v>0</v>
      </c>
      <c r="AB16" s="180">
        <v>0</v>
      </c>
      <c r="AC16" s="258">
        <v>0</v>
      </c>
      <c r="AE16" s="258">
        <f t="shared" si="15"/>
        <v>0</v>
      </c>
      <c r="AG16" s="258">
        <v>0</v>
      </c>
      <c r="AH16" s="258">
        <v>0</v>
      </c>
      <c r="AI16" s="180">
        <v>0</v>
      </c>
      <c r="AJ16" s="258">
        <v>0</v>
      </c>
      <c r="AL16" s="258">
        <f t="shared" si="16"/>
        <v>0</v>
      </c>
      <c r="AN16" s="258">
        <v>0</v>
      </c>
      <c r="AO16" s="258">
        <v>0</v>
      </c>
      <c r="AP16" s="258">
        <v>0</v>
      </c>
      <c r="AQ16" s="258">
        <v>0</v>
      </c>
      <c r="AS16" s="258">
        <f>SUM(AN16:AQ16)</f>
        <v>0</v>
      </c>
    </row>
    <row r="17" spans="2:45" ht="15" customHeight="1">
      <c r="B17" s="259" t="s">
        <v>160</v>
      </c>
      <c r="E17" s="258">
        <v>3923.5386174997802</v>
      </c>
      <c r="F17" s="258">
        <v>3696.122120154138</v>
      </c>
      <c r="G17" s="258">
        <v>3926.7114848793076</v>
      </c>
      <c r="H17" s="258">
        <v>3958.3457444273213</v>
      </c>
      <c r="J17" s="258">
        <f t="shared" si="12"/>
        <v>15504.717966960547</v>
      </c>
      <c r="L17" s="258">
        <v>3877.9406411783066</v>
      </c>
      <c r="M17" s="258">
        <v>4043.6704385630092</v>
      </c>
      <c r="N17" s="180">
        <v>3945.704035145689</v>
      </c>
      <c r="O17" s="258">
        <v>3915.9625399632359</v>
      </c>
      <c r="Q17" s="258">
        <f t="shared" si="13"/>
        <v>15783.277654850241</v>
      </c>
      <c r="S17" s="258">
        <v>3937.5139090699663</v>
      </c>
      <c r="T17" s="258">
        <v>3923</v>
      </c>
      <c r="U17" s="180">
        <v>3962.8214082342247</v>
      </c>
      <c r="V17" s="258">
        <v>3830</v>
      </c>
      <c r="X17" s="258">
        <f t="shared" si="14"/>
        <v>15653.335317304191</v>
      </c>
      <c r="Z17" s="258">
        <v>3720</v>
      </c>
      <c r="AA17" s="258">
        <v>3329</v>
      </c>
      <c r="AB17" s="180">
        <v>3347</v>
      </c>
      <c r="AC17" s="258">
        <v>3326</v>
      </c>
      <c r="AE17" s="258">
        <f t="shared" si="15"/>
        <v>13722</v>
      </c>
      <c r="AG17" s="258">
        <v>2873</v>
      </c>
      <c r="AH17" s="258">
        <v>2823</v>
      </c>
      <c r="AI17" s="180">
        <v>2898</v>
      </c>
      <c r="AJ17" s="258">
        <v>2956</v>
      </c>
      <c r="AL17" s="258">
        <f t="shared" si="16"/>
        <v>11550</v>
      </c>
      <c r="AN17" s="258">
        <v>2986</v>
      </c>
      <c r="AO17" s="258">
        <v>5273</v>
      </c>
      <c r="AP17" s="258">
        <v>6482</v>
      </c>
      <c r="AQ17" s="258">
        <v>8905</v>
      </c>
      <c r="AS17" s="258">
        <f>SUM(AN17:AQ17)</f>
        <v>23646</v>
      </c>
    </row>
    <row r="18" spans="2:45" s="262" customFormat="1" ht="15" customHeight="1">
      <c r="B18" s="261" t="s">
        <v>170</v>
      </c>
      <c r="E18" s="263">
        <f>E10-E13-E14-E15-E17-E16</f>
        <v>19755.522463271845</v>
      </c>
      <c r="F18" s="263">
        <f>F10-F13-F14-F15-F17-F16</f>
        <v>20053.669210570057</v>
      </c>
      <c r="G18" s="263">
        <f>G10-G13-G14-G15-G17-G16</f>
        <v>25681.513984680623</v>
      </c>
      <c r="H18" s="263">
        <v>29409.867927533065</v>
      </c>
      <c r="J18" s="263">
        <f>J10-J13-J14-J15-J17-J16</f>
        <v>94900.57358605566</v>
      </c>
      <c r="L18" s="263">
        <f>L10-L13-L14-L15-L17-L16</f>
        <v>25267.945340975661</v>
      </c>
      <c r="M18" s="263">
        <f>M10-M13-M14-M15-M17-M16</f>
        <v>28823.968713436007</v>
      </c>
      <c r="N18" s="181">
        <f>N10-N13-N14-N15-N17-N16</f>
        <v>33373.956081879543</v>
      </c>
      <c r="O18" s="263">
        <f>O10-O13-O14-O15-O17-O16</f>
        <v>32295.791683823125</v>
      </c>
      <c r="Q18" s="263">
        <f>Q10-Q13-Q14-Q15-Q17-Q16</f>
        <v>119761.66182011433</v>
      </c>
      <c r="S18" s="263">
        <f>S10-S13-S14-S15-S17-S16</f>
        <v>35570.970012036494</v>
      </c>
      <c r="T18" s="263">
        <f>T10-T13-T14-T15-T17-T16</f>
        <v>36312</v>
      </c>
      <c r="U18" s="181">
        <f>U10-U13-U14-U15-U17-U16</f>
        <v>38930.178591765776</v>
      </c>
      <c r="V18" s="263">
        <f>V10-V13-V14-V15-V17-V16</f>
        <v>35775</v>
      </c>
      <c r="X18" s="263">
        <f>X10-X13-X14-X15-X17-X16</f>
        <v>146588.14860380228</v>
      </c>
      <c r="Z18" s="263">
        <f>Z10-Z13-Z14-Z15-Z17-Z16</f>
        <v>19963</v>
      </c>
      <c r="AA18" s="263">
        <f>AA10-AA13-AA14-AA15-AA17-AA16</f>
        <v>39210</v>
      </c>
      <c r="AB18" s="181">
        <f>AB10-AB13-AB14-AB15-AB17-AB16</f>
        <v>41235</v>
      </c>
      <c r="AC18" s="263">
        <f>AC10-AC13-AC14-AC15-AC17-AC16</f>
        <v>34646</v>
      </c>
      <c r="AE18" s="263">
        <f>AE10-AE13-AE14-AE15-AE17-AE16</f>
        <v>135054</v>
      </c>
      <c r="AG18" s="263">
        <f>AG10-AG13-AG14-AG15-AG17-AG16</f>
        <v>33189</v>
      </c>
      <c r="AH18" s="263">
        <f>AH10-AH13-AH14-AH15-AH17-AH16</f>
        <v>41265</v>
      </c>
      <c r="AI18" s="181">
        <f>AI10-AI13-AI14-AI15-AI17-AI16</f>
        <v>43164</v>
      </c>
      <c r="AJ18" s="263">
        <f>AJ10-AJ13-AJ14-AJ15-AJ17-AJ16</f>
        <v>46442</v>
      </c>
      <c r="AL18" s="263">
        <f>AL10-AL13-AL14-AL15-AL17-AL16</f>
        <v>164060</v>
      </c>
      <c r="AN18" s="263">
        <f>AN10-AN13-AN14-AN15-AN17-AN16</f>
        <v>41269</v>
      </c>
      <c r="AO18" s="263">
        <f>AO10-AO13-AO14-AO15-AO17-AO16</f>
        <v>41276</v>
      </c>
      <c r="AP18" s="263">
        <f>AP10-AP13-AP14-AP15-AP17-AP16</f>
        <v>43943</v>
      </c>
      <c r="AQ18" s="263">
        <f>AQ10-AQ13-AQ14-AQ15-AQ17-AQ16</f>
        <v>40835</v>
      </c>
      <c r="AS18" s="263">
        <f>AS10-AS13-AS14-AS15-AS17-AS16</f>
        <v>167323</v>
      </c>
    </row>
    <row r="19" spans="2:45" ht="15" customHeight="1">
      <c r="B19" s="257"/>
      <c r="E19" s="258"/>
      <c r="F19" s="258"/>
      <c r="G19" s="258"/>
      <c r="H19" s="258"/>
      <c r="J19" s="258"/>
      <c r="L19" s="258"/>
      <c r="M19" s="258"/>
      <c r="N19" s="180"/>
      <c r="O19" s="258"/>
      <c r="Q19" s="258"/>
      <c r="S19" s="258"/>
      <c r="T19" s="258"/>
      <c r="U19" s="180"/>
      <c r="V19" s="258"/>
      <c r="X19" s="258"/>
      <c r="Z19" s="258"/>
      <c r="AA19" s="258"/>
      <c r="AB19" s="180"/>
      <c r="AC19" s="258"/>
      <c r="AE19" s="258"/>
      <c r="AG19" s="258"/>
      <c r="AH19" s="258"/>
      <c r="AI19" s="180"/>
      <c r="AJ19" s="258"/>
      <c r="AL19" s="258"/>
      <c r="AN19" s="258"/>
      <c r="AO19" s="258"/>
      <c r="AP19" s="258"/>
      <c r="AQ19" s="258"/>
      <c r="AS19" s="258"/>
    </row>
    <row r="20" spans="2:45" ht="15" customHeight="1">
      <c r="B20" s="267" t="s">
        <v>101</v>
      </c>
      <c r="E20" s="258">
        <v>1091.5696783321007</v>
      </c>
      <c r="F20" s="258">
        <v>1047.0183638095996</v>
      </c>
      <c r="G20" s="258">
        <v>976.45093001643386</v>
      </c>
      <c r="H20" s="258">
        <v>1148.7687809813992</v>
      </c>
      <c r="J20" s="258">
        <f t="shared" ref="J20:J21" si="17">SUM(E20:H20)</f>
        <v>4263.8077531395338</v>
      </c>
      <c r="L20" s="258">
        <v>840.41054193639661</v>
      </c>
      <c r="M20" s="258">
        <v>831.95220600988432</v>
      </c>
      <c r="N20" s="180">
        <v>811.38719989679942</v>
      </c>
      <c r="O20" s="258">
        <v>719.8392998229582</v>
      </c>
      <c r="Q20" s="258">
        <f t="shared" ref="Q20:Q21" si="18">SUM(L20:O20)</f>
        <v>3203.5892476660388</v>
      </c>
      <c r="S20" s="258">
        <v>4425.6165997324379</v>
      </c>
      <c r="T20" s="258">
        <v>4319</v>
      </c>
      <c r="U20" s="180">
        <v>4222</v>
      </c>
      <c r="V20" s="258">
        <v>4044</v>
      </c>
      <c r="X20" s="258">
        <f t="shared" ref="X20:X21" si="19">SUM(S20:V20)</f>
        <v>17010.616599732439</v>
      </c>
      <c r="Z20" s="258">
        <v>3715</v>
      </c>
      <c r="AA20" s="258">
        <v>3718</v>
      </c>
      <c r="AB20" s="180">
        <v>3657</v>
      </c>
      <c r="AC20" s="258">
        <v>3737</v>
      </c>
      <c r="AE20" s="258">
        <f t="shared" ref="AE20:AE21" si="20">SUM(Z20:AC20)</f>
        <v>14827</v>
      </c>
      <c r="AG20" s="258">
        <v>3559</v>
      </c>
      <c r="AH20" s="258">
        <v>3410</v>
      </c>
      <c r="AI20" s="180">
        <v>3293</v>
      </c>
      <c r="AJ20" s="258">
        <v>3125</v>
      </c>
      <c r="AL20" s="258">
        <f t="shared" ref="AL20:AL21" si="21">SUM(AG20:AJ20)</f>
        <v>13387</v>
      </c>
      <c r="AN20" s="258">
        <v>3246</v>
      </c>
      <c r="AO20" s="258">
        <v>4000</v>
      </c>
      <c r="AP20" s="258">
        <v>4973</v>
      </c>
      <c r="AQ20" s="258">
        <v>6600</v>
      </c>
      <c r="AS20" s="258">
        <f>SUM(AN20:AQ20)</f>
        <v>18819</v>
      </c>
    </row>
    <row r="21" spans="2:45" ht="15" customHeight="1">
      <c r="B21" s="259" t="s">
        <v>374</v>
      </c>
      <c r="E21" s="258">
        <v>-2778.7088293193283</v>
      </c>
      <c r="F21" s="258">
        <v>-2424.7754038821458</v>
      </c>
      <c r="G21" s="258">
        <v>-2473.2960281073524</v>
      </c>
      <c r="H21" s="258">
        <v>-3553.3930836295708</v>
      </c>
      <c r="J21" s="258">
        <f t="shared" si="17"/>
        <v>-11230.173344938397</v>
      </c>
      <c r="L21" s="258">
        <v>-3339.2777124916056</v>
      </c>
      <c r="M21" s="258">
        <v>-3020.389838102501</v>
      </c>
      <c r="N21" s="180">
        <v>-3642.853815863833</v>
      </c>
      <c r="O21" s="258">
        <v>-4591.5766616764813</v>
      </c>
      <c r="Q21" s="258">
        <f t="shared" si="18"/>
        <v>-14594.09802813442</v>
      </c>
      <c r="S21" s="258">
        <v>-3661.7291401480211</v>
      </c>
      <c r="T21" s="258">
        <v>-3251</v>
      </c>
      <c r="U21" s="180">
        <v>-3453</v>
      </c>
      <c r="V21" s="258">
        <v>-4009</v>
      </c>
      <c r="X21" s="258">
        <f t="shared" si="19"/>
        <v>-14374.729140148022</v>
      </c>
      <c r="Z21" s="258">
        <v>-3207</v>
      </c>
      <c r="AA21" s="258">
        <v>-3028</v>
      </c>
      <c r="AB21" s="180">
        <v>-2647</v>
      </c>
      <c r="AC21" s="258">
        <v>-3582</v>
      </c>
      <c r="AE21" s="258">
        <f t="shared" si="20"/>
        <v>-12464</v>
      </c>
      <c r="AG21" s="258">
        <v>-4016</v>
      </c>
      <c r="AH21" s="258">
        <v>-2507</v>
      </c>
      <c r="AI21" s="180">
        <v>-3283</v>
      </c>
      <c r="AJ21" s="258">
        <v>-4061</v>
      </c>
      <c r="AL21" s="258">
        <f t="shared" si="21"/>
        <v>-13867</v>
      </c>
      <c r="AN21" s="258">
        <v>-3412</v>
      </c>
      <c r="AO21" s="258">
        <v>-3138</v>
      </c>
      <c r="AP21" s="258">
        <v>-3605</v>
      </c>
      <c r="AQ21" s="258">
        <v>-5850</v>
      </c>
      <c r="AS21" s="258">
        <f>SUM(AN21:AQ21)</f>
        <v>-16005</v>
      </c>
    </row>
    <row r="22" spans="2:45" s="262" customFormat="1" ht="15" customHeight="1">
      <c r="B22" s="261" t="s">
        <v>157</v>
      </c>
      <c r="E22" s="263">
        <f>E18-E20-E21</f>
        <v>21442.661614259072</v>
      </c>
      <c r="F22" s="263">
        <f>F18-F20-F21</f>
        <v>21431.426250642602</v>
      </c>
      <c r="G22" s="263">
        <f>G18-G20-G21</f>
        <v>27178.359082771542</v>
      </c>
      <c r="H22" s="263">
        <v>31814.492230181237</v>
      </c>
      <c r="J22" s="263">
        <f>J18-J20-J21</f>
        <v>101866.93917785451</v>
      </c>
      <c r="L22" s="263">
        <f>L18-L20-L21</f>
        <v>27766.812511530872</v>
      </c>
      <c r="M22" s="263">
        <f>M18-M20-M21</f>
        <v>31012.406345528623</v>
      </c>
      <c r="N22" s="181">
        <f>N18-N20-N21</f>
        <v>36205.422697846574</v>
      </c>
      <c r="O22" s="263">
        <f>O18-O20-O21</f>
        <v>36167.529045676652</v>
      </c>
      <c r="Q22" s="263">
        <f>Q18-Q20-Q21</f>
        <v>131152.1706005827</v>
      </c>
      <c r="S22" s="263">
        <f>S18-S20-S21</f>
        <v>34807.082552452077</v>
      </c>
      <c r="T22" s="263">
        <f>T18-T20-T21</f>
        <v>35244</v>
      </c>
      <c r="U22" s="181">
        <f>U18-U20-U21</f>
        <v>38161.178591765776</v>
      </c>
      <c r="V22" s="263">
        <f>V18-V20-V21</f>
        <v>35740</v>
      </c>
      <c r="X22" s="263">
        <f>X18-X20-X21</f>
        <v>143952.26114421786</v>
      </c>
      <c r="Z22" s="263">
        <f>Z18-Z20-Z21</f>
        <v>19455</v>
      </c>
      <c r="AA22" s="263">
        <f>AA18-AA20-AA21</f>
        <v>38520</v>
      </c>
      <c r="AB22" s="181">
        <f>AB18-AB20-AB21</f>
        <v>40225</v>
      </c>
      <c r="AC22" s="263">
        <f>AC18-AC20-AC21</f>
        <v>34491</v>
      </c>
      <c r="AE22" s="263">
        <f>AE18-AE20-AE21</f>
        <v>132691</v>
      </c>
      <c r="AG22" s="263">
        <f>AG18-AG20-AG21</f>
        <v>33646</v>
      </c>
      <c r="AH22" s="263">
        <f>AH18-AH20-AH21</f>
        <v>40362</v>
      </c>
      <c r="AI22" s="181">
        <f>AI18-AI20-AI21</f>
        <v>43154</v>
      </c>
      <c r="AJ22" s="263">
        <f>AJ18-AJ20-AJ21</f>
        <v>47378</v>
      </c>
      <c r="AL22" s="263">
        <f>AL18-AL20-AL21</f>
        <v>164540</v>
      </c>
      <c r="AN22" s="263">
        <f>AN18-AN20-AN21</f>
        <v>41435</v>
      </c>
      <c r="AO22" s="263">
        <f>AO18-AO20-AO21</f>
        <v>40414</v>
      </c>
      <c r="AP22" s="263">
        <f>AP18-AP20-AP21</f>
        <v>42575</v>
      </c>
      <c r="AQ22" s="263">
        <f>AQ18-AQ20-AQ21</f>
        <v>40085</v>
      </c>
      <c r="AS22" s="263">
        <f>AS18-AS20-AS21</f>
        <v>164509</v>
      </c>
    </row>
    <row r="23" spans="2:45" s="262" customFormat="1" ht="15" customHeight="1">
      <c r="B23" s="257"/>
      <c r="C23" s="249"/>
      <c r="D23" s="249"/>
      <c r="E23" s="258"/>
      <c r="F23" s="258"/>
      <c r="G23" s="258"/>
      <c r="H23" s="258"/>
      <c r="I23" s="249"/>
      <c r="J23" s="258"/>
      <c r="K23" s="249"/>
      <c r="L23" s="258"/>
      <c r="M23" s="258"/>
      <c r="N23" s="180"/>
      <c r="O23" s="258"/>
      <c r="P23" s="249"/>
      <c r="Q23" s="258"/>
      <c r="R23" s="249"/>
      <c r="S23" s="258"/>
      <c r="T23" s="258"/>
      <c r="U23" s="180"/>
      <c r="V23" s="258"/>
      <c r="W23" s="249"/>
      <c r="X23" s="258"/>
      <c r="Y23" s="249"/>
      <c r="Z23" s="258"/>
      <c r="AA23" s="258"/>
      <c r="AB23" s="180"/>
      <c r="AC23" s="258"/>
      <c r="AD23" s="249"/>
      <c r="AE23" s="258"/>
      <c r="AF23" s="249"/>
      <c r="AG23" s="258"/>
      <c r="AH23" s="258"/>
      <c r="AI23" s="180"/>
      <c r="AJ23" s="258"/>
      <c r="AK23" s="249"/>
      <c r="AL23" s="258"/>
      <c r="AM23" s="249"/>
      <c r="AN23" s="258"/>
      <c r="AO23" s="258"/>
      <c r="AP23" s="258"/>
      <c r="AQ23" s="258"/>
      <c r="AR23" s="249"/>
      <c r="AS23" s="258"/>
    </row>
    <row r="24" spans="2:45" s="262" customFormat="1" ht="15" customHeight="1">
      <c r="B24" s="259" t="s">
        <v>317</v>
      </c>
      <c r="C24" s="249"/>
      <c r="D24" s="249"/>
      <c r="E24" s="258">
        <v>4746.756526514363</v>
      </c>
      <c r="F24" s="258">
        <v>2505.1631769643659</v>
      </c>
      <c r="G24" s="258">
        <v>892.47973466586325</v>
      </c>
      <c r="H24" s="258">
        <v>7286.4147173681858</v>
      </c>
      <c r="I24" s="249"/>
      <c r="J24" s="258">
        <f>SUM(E24:H24)</f>
        <v>15430.814155512777</v>
      </c>
      <c r="K24" s="249"/>
      <c r="L24" s="258">
        <v>5383.1744619647907</v>
      </c>
      <c r="M24" s="258">
        <v>6218.1155111842836</v>
      </c>
      <c r="N24" s="180">
        <v>7622.3275973803275</v>
      </c>
      <c r="O24" s="258">
        <v>6495.6102663607862</v>
      </c>
      <c r="P24" s="249"/>
      <c r="Q24" s="258">
        <f>SUM(L24:O24)</f>
        <v>25719.227836890186</v>
      </c>
      <c r="R24" s="249"/>
      <c r="S24" s="258">
        <v>7197.8815176632661</v>
      </c>
      <c r="T24" s="258">
        <v>6503</v>
      </c>
      <c r="U24" s="180">
        <v>7255</v>
      </c>
      <c r="V24" s="258">
        <v>6227</v>
      </c>
      <c r="W24" s="249"/>
      <c r="X24" s="258">
        <f>SUM(S24:V24)</f>
        <v>27182.881517663267</v>
      </c>
      <c r="Y24" s="249"/>
      <c r="Z24" s="258">
        <v>4635</v>
      </c>
      <c r="AA24" s="258">
        <v>9291</v>
      </c>
      <c r="AB24" s="180">
        <v>9182</v>
      </c>
      <c r="AC24" s="258">
        <v>6966</v>
      </c>
      <c r="AD24" s="249"/>
      <c r="AE24" s="258">
        <f>SUM(Z24:AC24)</f>
        <v>30074</v>
      </c>
      <c r="AF24" s="249"/>
      <c r="AG24" s="258">
        <v>6889</v>
      </c>
      <c r="AH24" s="258">
        <v>8224</v>
      </c>
      <c r="AI24" s="180">
        <v>8823</v>
      </c>
      <c r="AJ24" s="258">
        <v>8503</v>
      </c>
      <c r="AK24" s="249"/>
      <c r="AL24" s="258">
        <f>SUM(AG24:AJ24)</f>
        <v>32439</v>
      </c>
      <c r="AM24" s="249"/>
      <c r="AN24" s="258">
        <v>8372</v>
      </c>
      <c r="AO24" s="258">
        <v>7248</v>
      </c>
      <c r="AP24" s="258">
        <v>7900</v>
      </c>
      <c r="AQ24" s="258">
        <v>3681</v>
      </c>
      <c r="AR24" s="249"/>
      <c r="AS24" s="258">
        <f>SUM(AN24:AQ24)</f>
        <v>27201</v>
      </c>
    </row>
    <row r="25" spans="2:45" s="262" customFormat="1" ht="15" customHeight="1">
      <c r="B25" s="261" t="s">
        <v>339</v>
      </c>
      <c r="E25" s="263">
        <f t="shared" ref="E25:F25" si="22">E22-E24</f>
        <v>16695.905087744708</v>
      </c>
      <c r="F25" s="263">
        <f t="shared" si="22"/>
        <v>18926.263073678238</v>
      </c>
      <c r="G25" s="263">
        <f t="shared" ref="G25" si="23">G22-G24</f>
        <v>26285.879348105678</v>
      </c>
      <c r="H25" s="263">
        <v>24528.077512813052</v>
      </c>
      <c r="J25" s="263">
        <f t="shared" ref="J25" si="24">J22-J24</f>
        <v>86436.12502234173</v>
      </c>
      <c r="L25" s="263">
        <f t="shared" ref="L25:O25" si="25">L22-L24</f>
        <v>22383.638049566081</v>
      </c>
      <c r="M25" s="263">
        <f t="shared" si="25"/>
        <v>24794.290834344341</v>
      </c>
      <c r="N25" s="181">
        <f t="shared" si="25"/>
        <v>28583.095100466246</v>
      </c>
      <c r="O25" s="263">
        <f t="shared" si="25"/>
        <v>29671.918779315867</v>
      </c>
      <c r="Q25" s="263">
        <f t="shared" ref="Q25" si="26">Q22-Q24</f>
        <v>105432.94276369251</v>
      </c>
      <c r="S25" s="263">
        <f t="shared" ref="S25:V25" si="27">S22-S24</f>
        <v>27609.20103478881</v>
      </c>
      <c r="T25" s="263">
        <f t="shared" si="27"/>
        <v>28741</v>
      </c>
      <c r="U25" s="181">
        <f t="shared" si="27"/>
        <v>30906.178591765776</v>
      </c>
      <c r="V25" s="263">
        <f t="shared" si="27"/>
        <v>29513</v>
      </c>
      <c r="X25" s="263">
        <f t="shared" ref="X25" si="28">X22-X24</f>
        <v>116769.3796265546</v>
      </c>
      <c r="Z25" s="263">
        <f t="shared" ref="Z25:AC25" si="29">Z22-Z24</f>
        <v>14820</v>
      </c>
      <c r="AA25" s="263">
        <f t="shared" si="29"/>
        <v>29229</v>
      </c>
      <c r="AB25" s="181">
        <f t="shared" si="29"/>
        <v>31043</v>
      </c>
      <c r="AC25" s="263">
        <f t="shared" si="29"/>
        <v>27525</v>
      </c>
      <c r="AE25" s="263">
        <f t="shared" ref="AE25" si="30">AE22-AE24</f>
        <v>102617</v>
      </c>
      <c r="AG25" s="263">
        <f t="shared" ref="AG25:AH25" si="31">AG22-AG24</f>
        <v>26757</v>
      </c>
      <c r="AH25" s="263">
        <f t="shared" si="31"/>
        <v>32138</v>
      </c>
      <c r="AI25" s="181">
        <f t="shared" ref="AI25:AJ25" si="32">AI22-AI24</f>
        <v>34331</v>
      </c>
      <c r="AJ25" s="263">
        <f t="shared" si="32"/>
        <v>38875</v>
      </c>
      <c r="AL25" s="263">
        <f t="shared" ref="AL25" si="33">AL22-AL24</f>
        <v>132101</v>
      </c>
      <c r="AN25" s="263">
        <f>AN22-AN24</f>
        <v>33063</v>
      </c>
      <c r="AO25" s="263">
        <f>AO22-AO24</f>
        <v>33166</v>
      </c>
      <c r="AP25" s="263">
        <f>AP22-AP24</f>
        <v>34675</v>
      </c>
      <c r="AQ25" s="263">
        <f>AQ22-AQ24</f>
        <v>36404</v>
      </c>
      <c r="AS25" s="263">
        <f t="shared" ref="AS25" si="34">AS22-AS24</f>
        <v>137308</v>
      </c>
    </row>
    <row r="26" spans="2:45" ht="15" customHeight="1">
      <c r="E26" s="269"/>
      <c r="F26" s="269"/>
      <c r="G26" s="269"/>
      <c r="H26" s="269"/>
      <c r="J26" s="269"/>
      <c r="L26" s="269"/>
      <c r="M26" s="269"/>
      <c r="N26" s="184"/>
      <c r="O26" s="269"/>
      <c r="Q26" s="269"/>
      <c r="S26" s="269"/>
      <c r="T26" s="269"/>
      <c r="U26" s="184"/>
      <c r="V26" s="269"/>
      <c r="X26" s="269"/>
      <c r="Z26" s="269"/>
      <c r="AA26" s="269"/>
      <c r="AB26" s="184"/>
      <c r="AC26" s="269"/>
      <c r="AE26" s="269"/>
      <c r="AG26" s="269"/>
      <c r="AH26" s="269"/>
      <c r="AI26" s="184"/>
      <c r="AJ26" s="269"/>
      <c r="AL26" s="269"/>
      <c r="AN26" s="269"/>
      <c r="AO26" s="269"/>
      <c r="AP26" s="269"/>
      <c r="AQ26" s="269"/>
      <c r="AS26" s="269"/>
    </row>
    <row r="27" spans="2:45" ht="15" customHeight="1">
      <c r="N27" s="177"/>
      <c r="U27" s="177"/>
      <c r="AB27" s="177"/>
      <c r="AI27" s="177"/>
    </row>
    <row r="28" spans="2:45" ht="15" customHeight="1">
      <c r="B28" s="253" t="s">
        <v>162</v>
      </c>
      <c r="E28" s="269"/>
      <c r="F28" s="269"/>
      <c r="G28" s="269"/>
      <c r="H28" s="269"/>
      <c r="J28" s="269"/>
      <c r="L28" s="269"/>
      <c r="M28" s="269"/>
      <c r="N28" s="184"/>
      <c r="O28" s="269"/>
      <c r="Q28" s="269"/>
      <c r="S28" s="269"/>
      <c r="T28" s="269"/>
      <c r="U28" s="184"/>
      <c r="V28" s="269"/>
      <c r="X28" s="269"/>
      <c r="Z28" s="269"/>
      <c r="AA28" s="269"/>
      <c r="AB28" s="184"/>
      <c r="AC28" s="269"/>
      <c r="AE28" s="269"/>
      <c r="AG28" s="269"/>
      <c r="AH28" s="269"/>
      <c r="AI28" s="184"/>
      <c r="AJ28" s="269"/>
      <c r="AL28" s="269"/>
      <c r="AN28" s="269"/>
      <c r="AO28" s="269"/>
      <c r="AP28" s="269"/>
      <c r="AQ28" s="269"/>
      <c r="AS28" s="269"/>
    </row>
    <row r="29" spans="2:45" ht="15" hidden="1" customHeight="1">
      <c r="B29" s="270"/>
      <c r="N29" s="177"/>
      <c r="U29" s="177"/>
      <c r="AB29" s="177"/>
      <c r="AI29" s="177"/>
    </row>
    <row r="30" spans="2:45" s="255" customFormat="1" ht="15" customHeight="1">
      <c r="B30" s="254" t="s">
        <v>11</v>
      </c>
      <c r="E30" s="256" t="str">
        <f>E7</f>
        <v>QE Jun-17</v>
      </c>
      <c r="F30" s="256" t="str">
        <f>F7</f>
        <v>QE Sep-17</v>
      </c>
      <c r="G30" s="256" t="str">
        <f>G7</f>
        <v>QE Dec-17</v>
      </c>
      <c r="H30" s="256" t="str">
        <f>H7</f>
        <v>QE Mar-18</v>
      </c>
      <c r="J30" s="256" t="str">
        <f>J7</f>
        <v>FY 2017-18</v>
      </c>
      <c r="L30" s="256" t="str">
        <f>L7</f>
        <v>QE Jun-18</v>
      </c>
      <c r="M30" s="256" t="str">
        <f>M7</f>
        <v>QE Sep-18</v>
      </c>
      <c r="N30" s="179" t="str">
        <f>N7</f>
        <v>QE Dec-18</v>
      </c>
      <c r="O30" s="256" t="str">
        <f>O7</f>
        <v>QE Mar-19</v>
      </c>
      <c r="Q30" s="256" t="str">
        <f>Q7</f>
        <v>FY 2018-19</v>
      </c>
      <c r="S30" s="256" t="str">
        <f>S7</f>
        <v>QE Jun-19</v>
      </c>
      <c r="T30" s="256" t="str">
        <f>T7</f>
        <v>QE Sep-19</v>
      </c>
      <c r="U30" s="179" t="str">
        <f>U7</f>
        <v>QE Dec-19</v>
      </c>
      <c r="V30" s="256" t="str">
        <f>V7</f>
        <v>QE Mar-20</v>
      </c>
      <c r="X30" s="256" t="str">
        <f>X7</f>
        <v>FY 2019-20</v>
      </c>
      <c r="Z30" s="256" t="str">
        <f>Z7</f>
        <v>QE Jun-20</v>
      </c>
      <c r="AA30" s="256" t="str">
        <f>AA7</f>
        <v>QE Sep-20</v>
      </c>
      <c r="AB30" s="179" t="str">
        <f>AB7</f>
        <v>QE Dec-20</v>
      </c>
      <c r="AC30" s="256" t="str">
        <f>AC7</f>
        <v>QE Mar-21</v>
      </c>
      <c r="AE30" s="256" t="str">
        <f>AE7</f>
        <v>FY 2020-21</v>
      </c>
      <c r="AG30" s="256" t="str">
        <f>AG7</f>
        <v>QE Jun-21</v>
      </c>
      <c r="AH30" s="256" t="str">
        <f>AH7</f>
        <v>QE Sep-21</v>
      </c>
      <c r="AI30" s="179" t="str">
        <f>AI7</f>
        <v>QE Dec-21</v>
      </c>
      <c r="AJ30" s="256" t="str">
        <f>AJ7</f>
        <v>QE Mar-22</v>
      </c>
      <c r="AL30" s="256" t="str">
        <f>AL7</f>
        <v>FY 2021-22</v>
      </c>
      <c r="AN30" s="256" t="str">
        <f>AN7</f>
        <v>QE Jun-22</v>
      </c>
      <c r="AO30" s="256" t="str">
        <f>AO7</f>
        <v>QE Sep-22</v>
      </c>
      <c r="AP30" s="256" t="str">
        <f>AP7</f>
        <v>QE Dec-22</v>
      </c>
      <c r="AQ30" s="256" t="str">
        <f>AQ7</f>
        <v>QE Mar-23</v>
      </c>
      <c r="AS30" s="256" t="str">
        <f>AS7</f>
        <v>FY 2022-23</v>
      </c>
    </row>
    <row r="31" spans="2:45" ht="15" customHeight="1">
      <c r="B31" s="257" t="s">
        <v>11</v>
      </c>
      <c r="E31" s="258">
        <v>175278.41403843192</v>
      </c>
      <c r="F31" s="258">
        <v>182326.1365885906</v>
      </c>
      <c r="G31" s="258">
        <v>185160.88784096064</v>
      </c>
      <c r="H31" s="258">
        <v>198220.13644616082</v>
      </c>
      <c r="J31" s="258">
        <f t="shared" ref="J31:J32" si="35">SUM(E31:H31)</f>
        <v>740985.574914144</v>
      </c>
      <c r="L31" s="258">
        <v>196033.37825963725</v>
      </c>
      <c r="M31" s="258">
        <v>195467.4570596134</v>
      </c>
      <c r="N31" s="180">
        <v>195858.3052264807</v>
      </c>
      <c r="O31" s="258">
        <v>206594.35212305194</v>
      </c>
      <c r="Q31" s="258">
        <f t="shared" ref="Q31:Q32" si="36">SUM(L31:O31)</f>
        <v>793953.49266878329</v>
      </c>
      <c r="S31" s="258">
        <v>211578.01616320384</v>
      </c>
      <c r="T31" s="258">
        <v>220695.43835169548</v>
      </c>
      <c r="U31" s="180">
        <v>228152.10157002459</v>
      </c>
      <c r="V31" s="258">
        <v>235785.80998740048</v>
      </c>
      <c r="X31" s="258">
        <f t="shared" ref="X31:X32" si="37">SUM(S31:V31)</f>
        <v>896211.36607232434</v>
      </c>
      <c r="Z31" s="258">
        <v>201421.3973721487</v>
      </c>
      <c r="AA31" s="258">
        <v>214404.09152242192</v>
      </c>
      <c r="AB31" s="194">
        <v>224527.0621504483</v>
      </c>
      <c r="AC31" s="245">
        <v>228348.53632928405</v>
      </c>
      <c r="AD31" s="274"/>
      <c r="AE31" s="245">
        <f t="shared" ref="AE31:AE32" si="38">SUM(Z31:AC31)</f>
        <v>868701.08737430302</v>
      </c>
      <c r="AG31" s="258">
        <v>236260.61971750093</v>
      </c>
      <c r="AH31" s="258">
        <v>254409.23792709</v>
      </c>
      <c r="AI31" s="194">
        <v>261150.81358513006</v>
      </c>
      <c r="AJ31" s="245">
        <v>275025.42061359057</v>
      </c>
      <c r="AK31" s="274"/>
      <c r="AL31" s="245">
        <f t="shared" ref="AL31:AL32" si="39">SUM(AG31:AJ31)</f>
        <v>1026846.0918433114</v>
      </c>
      <c r="AN31" s="245">
        <v>274818.62456056289</v>
      </c>
      <c r="AO31" s="245">
        <v>289295.6487896429</v>
      </c>
      <c r="AP31" s="245">
        <v>292940.38159400946</v>
      </c>
      <c r="AQ31" s="245">
        <v>304966.55633359641</v>
      </c>
      <c r="AR31" s="274"/>
      <c r="AS31" s="245">
        <f>SUM(AN31:AQ31)</f>
        <v>1162021.2112778116</v>
      </c>
    </row>
    <row r="32" spans="2:45" ht="15" customHeight="1">
      <c r="B32" s="259" t="s">
        <v>43</v>
      </c>
      <c r="E32" s="258">
        <v>119902.7466065591</v>
      </c>
      <c r="F32" s="258">
        <v>121326.09163554595</v>
      </c>
      <c r="G32" s="258">
        <v>121012.10215360654</v>
      </c>
      <c r="H32" s="258">
        <v>123918.24350844887</v>
      </c>
      <c r="J32" s="258">
        <f t="shared" si="35"/>
        <v>486159.18390416045</v>
      </c>
      <c r="L32" s="258">
        <v>129150.32648769931</v>
      </c>
      <c r="M32" s="258">
        <v>125363.34429837773</v>
      </c>
      <c r="N32" s="180">
        <v>121317.83100412707</v>
      </c>
      <c r="O32" s="258">
        <v>127238.04179870828</v>
      </c>
      <c r="Q32" s="258">
        <f t="shared" si="36"/>
        <v>503069.54358891235</v>
      </c>
      <c r="S32" s="258">
        <v>130490.26468144542</v>
      </c>
      <c r="T32" s="258">
        <v>136640.6805576625</v>
      </c>
      <c r="U32" s="180">
        <v>138935.99745690325</v>
      </c>
      <c r="V32" s="258">
        <v>145806.68343878572</v>
      </c>
      <c r="X32" s="258">
        <f t="shared" si="37"/>
        <v>551873.62613479688</v>
      </c>
      <c r="Z32" s="258">
        <v>134041.55781856363</v>
      </c>
      <c r="AA32" s="258">
        <v>129740.99973329893</v>
      </c>
      <c r="AB32" s="194">
        <v>136491.32637417858</v>
      </c>
      <c r="AC32" s="245">
        <v>142989.3454618071</v>
      </c>
      <c r="AD32" s="274"/>
      <c r="AE32" s="245">
        <f t="shared" si="38"/>
        <v>543263.22938784817</v>
      </c>
      <c r="AG32" s="258">
        <v>153169.56106081809</v>
      </c>
      <c r="AH32" s="258">
        <v>161617.5289271872</v>
      </c>
      <c r="AI32" s="194">
        <v>164536.05939148707</v>
      </c>
      <c r="AJ32" s="245">
        <v>172888.12122572592</v>
      </c>
      <c r="AK32" s="274"/>
      <c r="AL32" s="245">
        <f t="shared" si="39"/>
        <v>652211.27060521836</v>
      </c>
      <c r="AN32" s="245">
        <v>177866.17614705447</v>
      </c>
      <c r="AO32" s="245">
        <v>185212.99916853019</v>
      </c>
      <c r="AP32" s="245">
        <v>184072.31656989755</v>
      </c>
      <c r="AQ32" s="245">
        <v>192133.55269612689</v>
      </c>
      <c r="AR32" s="274"/>
      <c r="AS32" s="245">
        <f>SUM(AN32:AQ32)</f>
        <v>739285.04458160908</v>
      </c>
    </row>
    <row r="33" spans="2:45" s="262" customFormat="1" ht="15" customHeight="1">
      <c r="B33" s="261" t="s">
        <v>2</v>
      </c>
      <c r="E33" s="263">
        <f>E31-E32</f>
        <v>55375.667431872818</v>
      </c>
      <c r="F33" s="263">
        <f>F31-F32</f>
        <v>61000.044953044649</v>
      </c>
      <c r="G33" s="263">
        <f>G31-G32</f>
        <v>64148.785687354102</v>
      </c>
      <c r="H33" s="263">
        <v>74301.892937711949</v>
      </c>
      <c r="J33" s="263">
        <f>J31-J32</f>
        <v>254826.39100998355</v>
      </c>
      <c r="L33" s="263">
        <f>L31-L32</f>
        <v>66883.051771937942</v>
      </c>
      <c r="M33" s="263">
        <f>M31-M32</f>
        <v>70104.112761235665</v>
      </c>
      <c r="N33" s="181">
        <f>N31-N32</f>
        <v>74540.47422235363</v>
      </c>
      <c r="O33" s="263">
        <f>O31-O32</f>
        <v>79356.310324343664</v>
      </c>
      <c r="Q33" s="263">
        <f>Q31-Q32</f>
        <v>290883.94907987094</v>
      </c>
      <c r="S33" s="263">
        <f>S31-S32</f>
        <v>81087.751481758416</v>
      </c>
      <c r="T33" s="263">
        <f>T31-T32</f>
        <v>84054.757794032979</v>
      </c>
      <c r="U33" s="181">
        <f>U31-U32</f>
        <v>89216.104113121342</v>
      </c>
      <c r="V33" s="263">
        <f>V31-V32</f>
        <v>89979.12654861476</v>
      </c>
      <c r="X33" s="263">
        <f>X31-X32</f>
        <v>344337.73993752745</v>
      </c>
      <c r="Z33" s="263">
        <f>Z31-Z32</f>
        <v>67379.839553585072</v>
      </c>
      <c r="AA33" s="263">
        <f>AA31-AA32</f>
        <v>84663.091789122991</v>
      </c>
      <c r="AB33" s="181">
        <f>AB31-AB32</f>
        <v>88035.735776269721</v>
      </c>
      <c r="AC33" s="263">
        <f>AC31-AC32</f>
        <v>85359.190867476951</v>
      </c>
      <c r="AE33" s="263">
        <f>AE31-AE32</f>
        <v>325437.85798645485</v>
      </c>
      <c r="AG33" s="263">
        <f>AG31-AG32</f>
        <v>83091.058656682842</v>
      </c>
      <c r="AH33" s="263">
        <f>AH31-AH32</f>
        <v>92791.708999902796</v>
      </c>
      <c r="AI33" s="181">
        <f>AI31-AI32</f>
        <v>96614.754193642992</v>
      </c>
      <c r="AJ33" s="263">
        <f>AJ31-AJ32</f>
        <v>102137.29938786465</v>
      </c>
      <c r="AL33" s="263">
        <f>AL31-AL32</f>
        <v>374634.82123809308</v>
      </c>
      <c r="AN33" s="263">
        <f>AN31-AN32</f>
        <v>96952.44841350842</v>
      </c>
      <c r="AO33" s="263">
        <f>AO31-AO32</f>
        <v>104082.64962111271</v>
      </c>
      <c r="AP33" s="263">
        <f>AP31-AP32</f>
        <v>108868.06502411191</v>
      </c>
      <c r="AQ33" s="263">
        <f>AQ31-AQ32</f>
        <v>112833.00363746952</v>
      </c>
      <c r="AS33" s="263">
        <f>AS31-AS32</f>
        <v>422736.16669620248</v>
      </c>
    </row>
    <row r="34" spans="2:45" ht="15" customHeight="1">
      <c r="B34" s="257"/>
      <c r="E34" s="258"/>
      <c r="F34" s="258"/>
      <c r="G34" s="258"/>
      <c r="H34" s="258"/>
      <c r="J34" s="258"/>
      <c r="L34" s="258"/>
      <c r="M34" s="258"/>
      <c r="N34" s="180"/>
      <c r="O34" s="258"/>
      <c r="Q34" s="258"/>
      <c r="S34" s="258"/>
      <c r="T34" s="258"/>
      <c r="U34" s="180"/>
      <c r="V34" s="258"/>
      <c r="X34" s="258"/>
      <c r="Z34" s="258"/>
      <c r="AA34" s="258"/>
      <c r="AB34" s="180"/>
      <c r="AC34" s="258"/>
      <c r="AE34" s="258"/>
      <c r="AG34" s="258"/>
      <c r="AH34" s="258"/>
      <c r="AI34" s="180"/>
      <c r="AJ34" s="258"/>
      <c r="AL34" s="258"/>
      <c r="AN34" s="258"/>
      <c r="AO34" s="258"/>
      <c r="AP34" s="258"/>
      <c r="AQ34" s="258"/>
      <c r="AS34" s="258"/>
    </row>
    <row r="35" spans="2:45" ht="15" customHeight="1">
      <c r="B35" s="265" t="s">
        <v>3</v>
      </c>
      <c r="E35" s="266"/>
      <c r="F35" s="266"/>
      <c r="G35" s="266"/>
      <c r="H35" s="266"/>
      <c r="J35" s="266"/>
      <c r="L35" s="266"/>
      <c r="M35" s="266"/>
      <c r="N35" s="183"/>
      <c r="O35" s="266"/>
      <c r="Q35" s="266"/>
      <c r="S35" s="266"/>
      <c r="T35" s="266"/>
      <c r="U35" s="183"/>
      <c r="V35" s="266"/>
      <c r="X35" s="266"/>
      <c r="Z35" s="266"/>
      <c r="AA35" s="266"/>
      <c r="AB35" s="183"/>
      <c r="AC35" s="266"/>
      <c r="AE35" s="266"/>
      <c r="AG35" s="266"/>
      <c r="AH35" s="266"/>
      <c r="AI35" s="183"/>
      <c r="AJ35" s="266"/>
      <c r="AL35" s="266"/>
      <c r="AN35" s="266"/>
      <c r="AO35" s="266"/>
      <c r="AP35" s="266"/>
      <c r="AQ35" s="266"/>
      <c r="AS35" s="266"/>
    </row>
    <row r="36" spans="2:45" ht="15" customHeight="1">
      <c r="B36" s="267" t="s">
        <v>158</v>
      </c>
      <c r="E36" s="268">
        <f t="shared" ref="E36" si="40">E13</f>
        <v>9024.512607526498</v>
      </c>
      <c r="F36" s="268">
        <v>10341.263664265374</v>
      </c>
      <c r="G36" s="268">
        <v>10559.445825319552</v>
      </c>
      <c r="H36" s="268">
        <v>11841.970991460737</v>
      </c>
      <c r="J36" s="258">
        <f t="shared" ref="J36:J40" si="41">SUM(E36:H36)</f>
        <v>41767.193088572167</v>
      </c>
      <c r="L36" s="268">
        <f t="shared" ref="L36:M38" si="42">L13</f>
        <v>11109.272586930745</v>
      </c>
      <c r="M36" s="268">
        <f t="shared" si="42"/>
        <v>11279.011736722539</v>
      </c>
      <c r="N36" s="185">
        <v>10904.638549416404</v>
      </c>
      <c r="O36" s="268">
        <v>11280.239077787854</v>
      </c>
      <c r="Q36" s="258">
        <f t="shared" ref="Q36:Q40" si="43">SUM(L36:O36)</f>
        <v>44573.161950857546</v>
      </c>
      <c r="S36" s="268">
        <v>12423.870734345368</v>
      </c>
      <c r="T36" s="268">
        <v>12218.701819247945</v>
      </c>
      <c r="U36" s="185">
        <v>12970.981625257473</v>
      </c>
      <c r="V36" s="268">
        <f>V13</f>
        <v>15188</v>
      </c>
      <c r="X36" s="258">
        <f t="shared" ref="X36:X40" si="44">SUM(S36:V36)</f>
        <v>52801.554178850784</v>
      </c>
      <c r="Z36" s="268">
        <f>Z13</f>
        <v>12425</v>
      </c>
      <c r="AA36" s="268">
        <f>AA13</f>
        <v>12109</v>
      </c>
      <c r="AB36" s="185">
        <f>AB13</f>
        <v>12202</v>
      </c>
      <c r="AC36" s="268">
        <f>AC13</f>
        <v>12877</v>
      </c>
      <c r="AE36" s="258">
        <f t="shared" ref="AE36:AE40" si="45">SUM(Z36:AC36)</f>
        <v>49613</v>
      </c>
      <c r="AG36" s="268">
        <f>AG13</f>
        <v>11854</v>
      </c>
      <c r="AH36" s="268">
        <f>AH13</f>
        <v>13989</v>
      </c>
      <c r="AI36" s="185">
        <f>AI13</f>
        <v>14220</v>
      </c>
      <c r="AJ36" s="268">
        <f>AJ13</f>
        <v>13797</v>
      </c>
      <c r="AL36" s="258">
        <f t="shared" ref="AL36:AL40" si="46">SUM(AG36:AJ36)</f>
        <v>53860</v>
      </c>
      <c r="AN36" s="268">
        <f>AN13</f>
        <v>14238</v>
      </c>
      <c r="AO36" s="268">
        <f>AO13</f>
        <v>15953</v>
      </c>
      <c r="AP36" s="268">
        <f>AP13</f>
        <v>16165</v>
      </c>
      <c r="AQ36" s="268">
        <f>AQ13</f>
        <v>17124</v>
      </c>
      <c r="AS36" s="258">
        <f>SUM(AN36:AQ36)</f>
        <v>63480</v>
      </c>
    </row>
    <row r="37" spans="2:45" ht="15" customHeight="1">
      <c r="B37" s="267" t="s">
        <v>159</v>
      </c>
      <c r="E37" s="268">
        <f t="shared" ref="E37" si="47">E14</f>
        <v>27484.18239300017</v>
      </c>
      <c r="F37" s="268">
        <v>31264.81421602007</v>
      </c>
      <c r="G37" s="268">
        <v>28344.800849024825</v>
      </c>
      <c r="H37" s="268">
        <v>30531.868453595191</v>
      </c>
      <c r="J37" s="258">
        <f t="shared" si="41"/>
        <v>117625.66591164026</v>
      </c>
      <c r="L37" s="268">
        <f t="shared" si="42"/>
        <v>27896.818262962042</v>
      </c>
      <c r="M37" s="268">
        <f t="shared" si="42"/>
        <v>27868.020580248223</v>
      </c>
      <c r="N37" s="185">
        <v>28171.604048609421</v>
      </c>
      <c r="O37" s="268">
        <v>31324.485151749119</v>
      </c>
      <c r="Q37" s="258">
        <f t="shared" si="43"/>
        <v>115260.92804356881</v>
      </c>
      <c r="S37" s="268">
        <v>29960.659593945595</v>
      </c>
      <c r="T37" s="268">
        <v>32691.195286545764</v>
      </c>
      <c r="U37" s="185">
        <v>33529.108882897526</v>
      </c>
      <c r="V37" s="268">
        <f>V14</f>
        <v>32411</v>
      </c>
      <c r="X37" s="258">
        <f t="shared" si="44"/>
        <v>128591.96376338889</v>
      </c>
      <c r="Z37" s="268">
        <f t="shared" ref="Z37:AC40" si="48">Z14</f>
        <v>31888</v>
      </c>
      <c r="AA37" s="268">
        <f t="shared" si="48"/>
        <v>28611</v>
      </c>
      <c r="AB37" s="185">
        <f t="shared" si="48"/>
        <v>31328</v>
      </c>
      <c r="AC37" s="268">
        <f t="shared" si="48"/>
        <v>34468</v>
      </c>
      <c r="AE37" s="258">
        <f t="shared" si="45"/>
        <v>126295</v>
      </c>
      <c r="AG37" s="268">
        <f t="shared" ref="AG37:AH40" si="49">AG14</f>
        <v>36296</v>
      </c>
      <c r="AH37" s="268">
        <f t="shared" si="49"/>
        <v>36164</v>
      </c>
      <c r="AI37" s="185">
        <f t="shared" ref="AI37:AJ40" si="50">AI14</f>
        <v>37100</v>
      </c>
      <c r="AJ37" s="268">
        <f t="shared" si="50"/>
        <v>41564</v>
      </c>
      <c r="AL37" s="258">
        <f t="shared" si="46"/>
        <v>151124</v>
      </c>
      <c r="AN37" s="268">
        <f t="shared" ref="AN37:AQ40" si="51">AN14</f>
        <v>40380</v>
      </c>
      <c r="AO37" s="268">
        <f t="shared" si="51"/>
        <v>43146</v>
      </c>
      <c r="AP37" s="268">
        <f t="shared" si="51"/>
        <v>42150</v>
      </c>
      <c r="AQ37" s="268">
        <f t="shared" si="51"/>
        <v>43653</v>
      </c>
      <c r="AS37" s="258">
        <f>SUM(AN37:AQ37)</f>
        <v>169329</v>
      </c>
    </row>
    <row r="38" spans="2:45" ht="15" customHeight="1">
      <c r="B38" s="267" t="s">
        <v>340</v>
      </c>
      <c r="E38" s="268">
        <f t="shared" ref="E38" si="52">E15</f>
        <v>-4812.0886494254628</v>
      </c>
      <c r="F38" s="268">
        <v>-4355.8242579650032</v>
      </c>
      <c r="G38" s="268">
        <v>-4363.6864565501992</v>
      </c>
      <c r="H38" s="268">
        <v>-1440.1601793043669</v>
      </c>
      <c r="J38" s="258">
        <f t="shared" si="41"/>
        <v>-14971.759543245033</v>
      </c>
      <c r="L38" s="268">
        <f t="shared" si="42"/>
        <v>-1268.9250601087997</v>
      </c>
      <c r="M38" s="268">
        <f t="shared" si="42"/>
        <v>-1910.5587077341254</v>
      </c>
      <c r="N38" s="185">
        <v>-1855.428492697414</v>
      </c>
      <c r="O38" s="268">
        <v>539.83187102035527</v>
      </c>
      <c r="Q38" s="258">
        <f t="shared" si="43"/>
        <v>-4495.0803895199842</v>
      </c>
      <c r="S38" s="268">
        <v>-805.26276763902626</v>
      </c>
      <c r="T38" s="268">
        <v>-1090.2875115389218</v>
      </c>
      <c r="U38" s="185">
        <v>-176.89595293594547</v>
      </c>
      <c r="V38" s="268">
        <f>V15</f>
        <v>-1310</v>
      </c>
      <c r="X38" s="258">
        <f t="shared" si="44"/>
        <v>-3382.4462321138935</v>
      </c>
      <c r="Z38" s="268">
        <f t="shared" si="48"/>
        <v>-616</v>
      </c>
      <c r="AA38" s="268">
        <f t="shared" si="48"/>
        <v>1404</v>
      </c>
      <c r="AB38" s="185">
        <f t="shared" si="48"/>
        <v>-76</v>
      </c>
      <c r="AC38" s="268">
        <f t="shared" si="48"/>
        <v>42</v>
      </c>
      <c r="AE38" s="258">
        <f t="shared" si="45"/>
        <v>754</v>
      </c>
      <c r="AG38" s="268">
        <f t="shared" si="49"/>
        <v>-1121</v>
      </c>
      <c r="AH38" s="268">
        <f t="shared" si="49"/>
        <v>-1449</v>
      </c>
      <c r="AI38" s="185">
        <f t="shared" ref="AI38" si="53">AI15</f>
        <v>-767</v>
      </c>
      <c r="AJ38" s="268">
        <f t="shared" si="50"/>
        <v>-2622</v>
      </c>
      <c r="AL38" s="258">
        <f t="shared" si="46"/>
        <v>-5959</v>
      </c>
      <c r="AN38" s="268">
        <f t="shared" si="51"/>
        <v>-1921</v>
      </c>
      <c r="AO38" s="268">
        <f t="shared" si="51"/>
        <v>-1565</v>
      </c>
      <c r="AP38" s="268">
        <f t="shared" si="51"/>
        <v>128</v>
      </c>
      <c r="AQ38" s="268">
        <f t="shared" si="51"/>
        <v>2316</v>
      </c>
      <c r="AS38" s="258">
        <f>SUM(AN38:AQ38)</f>
        <v>-1042</v>
      </c>
    </row>
    <row r="39" spans="2:45" ht="15" customHeight="1">
      <c r="B39" s="259" t="s">
        <v>239</v>
      </c>
      <c r="E39" s="260">
        <v>0</v>
      </c>
      <c r="F39" s="260">
        <v>0</v>
      </c>
      <c r="G39" s="260">
        <v>0</v>
      </c>
      <c r="H39" s="268">
        <v>0</v>
      </c>
      <c r="J39" s="258">
        <f t="shared" si="41"/>
        <v>0</v>
      </c>
      <c r="L39" s="260">
        <v>0</v>
      </c>
      <c r="M39" s="260">
        <v>0</v>
      </c>
      <c r="N39" s="186">
        <v>0</v>
      </c>
      <c r="O39" s="268">
        <v>0</v>
      </c>
      <c r="Q39" s="258">
        <f t="shared" si="43"/>
        <v>0</v>
      </c>
      <c r="S39" s="268">
        <v>0</v>
      </c>
      <c r="T39" s="260">
        <v>0</v>
      </c>
      <c r="U39" s="186">
        <v>0</v>
      </c>
      <c r="V39" s="268">
        <f>V16</f>
        <v>4085</v>
      </c>
      <c r="X39" s="258">
        <f t="shared" si="44"/>
        <v>4085</v>
      </c>
      <c r="Z39" s="268">
        <f t="shared" si="48"/>
        <v>0</v>
      </c>
      <c r="AA39" s="260">
        <f t="shared" si="48"/>
        <v>0</v>
      </c>
      <c r="AB39" s="186">
        <f t="shared" si="48"/>
        <v>0</v>
      </c>
      <c r="AC39" s="268">
        <f t="shared" si="48"/>
        <v>0</v>
      </c>
      <c r="AE39" s="258">
        <f t="shared" si="45"/>
        <v>0</v>
      </c>
      <c r="AG39" s="268">
        <f t="shared" si="49"/>
        <v>0</v>
      </c>
      <c r="AH39" s="260">
        <f t="shared" si="49"/>
        <v>0</v>
      </c>
      <c r="AI39" s="186">
        <f t="shared" ref="AI39" si="54">AI16</f>
        <v>0</v>
      </c>
      <c r="AJ39" s="268">
        <f t="shared" si="50"/>
        <v>0</v>
      </c>
      <c r="AL39" s="258">
        <f t="shared" si="46"/>
        <v>0</v>
      </c>
      <c r="AN39" s="268">
        <f t="shared" si="51"/>
        <v>0</v>
      </c>
      <c r="AO39" s="268">
        <f t="shared" si="51"/>
        <v>0</v>
      </c>
      <c r="AP39" s="268">
        <f t="shared" si="51"/>
        <v>0</v>
      </c>
      <c r="AQ39" s="268">
        <f t="shared" si="51"/>
        <v>0</v>
      </c>
      <c r="AS39" s="258">
        <f>SUM(AN39:AQ39)</f>
        <v>0</v>
      </c>
    </row>
    <row r="40" spans="2:45" ht="15" customHeight="1">
      <c r="B40" s="259" t="s">
        <v>160</v>
      </c>
      <c r="E40" s="260">
        <f t="shared" ref="E40" si="55">E17</f>
        <v>3923.5386174997802</v>
      </c>
      <c r="F40" s="260">
        <v>3696.122120154138</v>
      </c>
      <c r="G40" s="260">
        <v>3926.7114848793076</v>
      </c>
      <c r="H40" s="260">
        <v>3958.3457444273213</v>
      </c>
      <c r="J40" s="258">
        <f t="shared" si="41"/>
        <v>15504.717966960547</v>
      </c>
      <c r="L40" s="260">
        <f t="shared" ref="L40:M40" si="56">L17</f>
        <v>3877.9406411783066</v>
      </c>
      <c r="M40" s="260">
        <f t="shared" si="56"/>
        <v>4043.6704385630092</v>
      </c>
      <c r="N40" s="186">
        <v>3945.704035145689</v>
      </c>
      <c r="O40" s="260">
        <v>3915.9625399632359</v>
      </c>
      <c r="Q40" s="258">
        <f t="shared" si="43"/>
        <v>15783.277654850241</v>
      </c>
      <c r="S40" s="260">
        <v>3937.5139090699663</v>
      </c>
      <c r="T40" s="260">
        <v>3922.8117752537123</v>
      </c>
      <c r="U40" s="268">
        <f>U17</f>
        <v>3962.8214082342247</v>
      </c>
      <c r="V40" s="268">
        <f>V17</f>
        <v>3830</v>
      </c>
      <c r="X40" s="258">
        <f t="shared" si="44"/>
        <v>15653.147092557903</v>
      </c>
      <c r="Z40" s="260">
        <f t="shared" si="48"/>
        <v>3720</v>
      </c>
      <c r="AA40" s="260">
        <f t="shared" si="48"/>
        <v>3329</v>
      </c>
      <c r="AB40" s="268">
        <f t="shared" si="48"/>
        <v>3347</v>
      </c>
      <c r="AC40" s="268">
        <f t="shared" si="48"/>
        <v>3326</v>
      </c>
      <c r="AE40" s="258">
        <f t="shared" si="45"/>
        <v>13722</v>
      </c>
      <c r="AG40" s="260">
        <f t="shared" si="49"/>
        <v>2873</v>
      </c>
      <c r="AH40" s="260">
        <f t="shared" si="49"/>
        <v>2823</v>
      </c>
      <c r="AI40" s="268">
        <f t="shared" ref="AI40" si="57">AI17</f>
        <v>2898</v>
      </c>
      <c r="AJ40" s="268">
        <f t="shared" si="50"/>
        <v>2956</v>
      </c>
      <c r="AL40" s="258">
        <f t="shared" si="46"/>
        <v>11550</v>
      </c>
      <c r="AN40" s="268">
        <f t="shared" si="51"/>
        <v>2986</v>
      </c>
      <c r="AO40" s="268">
        <f t="shared" si="51"/>
        <v>5273</v>
      </c>
      <c r="AP40" s="268">
        <f t="shared" si="51"/>
        <v>6482</v>
      </c>
      <c r="AQ40" s="268">
        <f t="shared" si="51"/>
        <v>8905</v>
      </c>
      <c r="AS40" s="258">
        <f>SUM(AN40:AQ40)</f>
        <v>23646</v>
      </c>
    </row>
    <row r="41" spans="2:45" s="262" customFormat="1" ht="15" customHeight="1">
      <c r="B41" s="261" t="s">
        <v>170</v>
      </c>
      <c r="E41" s="263">
        <f t="shared" ref="E41:F41" si="58">E33-E36-E37-E38-E40</f>
        <v>19755.522463271831</v>
      </c>
      <c r="F41" s="263">
        <f t="shared" si="58"/>
        <v>20053.669210570071</v>
      </c>
      <c r="G41" s="263">
        <f t="shared" ref="G41" si="59">G33-G36-G37-G38-G40</f>
        <v>25681.513984680623</v>
      </c>
      <c r="H41" s="263">
        <v>29409.867927533065</v>
      </c>
      <c r="J41" s="263">
        <f>J33-J36-J37-J38-J40-J39</f>
        <v>94900.573586055601</v>
      </c>
      <c r="L41" s="263">
        <f t="shared" ref="L41:O41" si="60">L33-L36-L37-L38-L40</f>
        <v>25267.945340975646</v>
      </c>
      <c r="M41" s="263">
        <f t="shared" si="60"/>
        <v>28823.968713436021</v>
      </c>
      <c r="N41" s="181">
        <f t="shared" si="60"/>
        <v>33373.956081879529</v>
      </c>
      <c r="O41" s="263">
        <f t="shared" si="60"/>
        <v>32295.791683823096</v>
      </c>
      <c r="Q41" s="263">
        <f>Q33-Q36-Q37-Q38-Q40-Q39</f>
        <v>119761.66182011433</v>
      </c>
      <c r="S41" s="263">
        <f t="shared" ref="S41:U41" si="61">S33-S36-S37-S38-S40-S39</f>
        <v>35570.970012036509</v>
      </c>
      <c r="T41" s="263">
        <f t="shared" si="61"/>
        <v>36312.336424524481</v>
      </c>
      <c r="U41" s="181">
        <f t="shared" si="61"/>
        <v>38930.088149668074</v>
      </c>
      <c r="V41" s="263">
        <f>V33-V36-V37-V38-V40-V39</f>
        <v>35775.12654861476</v>
      </c>
      <c r="X41" s="263">
        <f>X33-X36-X37-X38-X40-X39</f>
        <v>146588.52113484379</v>
      </c>
      <c r="Z41" s="263">
        <f>Z33-Z36-Z37-Z38-Z40-Z39</f>
        <v>19962.839553585072</v>
      </c>
      <c r="AA41" s="263">
        <f>AA33-AA36-AA37-AA38-AA40-AA39</f>
        <v>39210.091789122991</v>
      </c>
      <c r="AB41" s="181">
        <f>AB33-AB36-AB37-AB38-AB40-AB39</f>
        <v>41234.735776269721</v>
      </c>
      <c r="AC41" s="263">
        <f>AC33-AC36-AC37-AC38-AC40-AC39</f>
        <v>34646.190867476951</v>
      </c>
      <c r="AE41" s="263">
        <f>AE33-AE36-AE37-AE38-AE40-AE39</f>
        <v>135053.85798645485</v>
      </c>
      <c r="AG41" s="263">
        <f>AG33-AG36-AG37-AG38-AG40-AG39</f>
        <v>33189.058656682842</v>
      </c>
      <c r="AH41" s="263">
        <f>AH33-AH36-AH37-AH38-AH40-AH39</f>
        <v>41264.708999902796</v>
      </c>
      <c r="AI41" s="181">
        <f>AI33-AI36-AI37-AI38-AI40-AI39</f>
        <v>43163.754193642992</v>
      </c>
      <c r="AJ41" s="263">
        <f>AJ33-AJ36-AJ37-AJ38-AJ40-AJ39</f>
        <v>46442.299387864652</v>
      </c>
      <c r="AL41" s="263">
        <f>AL33-AL36-AL37-AL38-AL40-AL39</f>
        <v>164059.82123809308</v>
      </c>
      <c r="AN41" s="263">
        <f>AN33-AN36-AN37-AN38-AN40-AN39</f>
        <v>41269.44841350842</v>
      </c>
      <c r="AO41" s="263">
        <f>AO33-AO36-AO37-AO38-AO40-AO39</f>
        <v>41275.649621112709</v>
      </c>
      <c r="AP41" s="263">
        <f>AP33-AP36-AP37-AP38-AP40-AP39</f>
        <v>43943.065024111915</v>
      </c>
      <c r="AQ41" s="263">
        <f>AQ33-AQ36-AQ37-AQ38-AQ40-AQ39</f>
        <v>40835.003637469519</v>
      </c>
      <c r="AS41" s="263">
        <f>AS33-AS36-AS37-AS38-AS40-AS39</f>
        <v>167323.16669620248</v>
      </c>
    </row>
    <row r="42" spans="2:45" ht="15" customHeight="1">
      <c r="B42" s="257"/>
      <c r="E42" s="258"/>
      <c r="F42" s="258"/>
      <c r="G42" s="258"/>
      <c r="H42" s="258"/>
      <c r="J42" s="258"/>
      <c r="L42" s="258"/>
      <c r="M42" s="258"/>
      <c r="N42" s="180"/>
      <c r="O42" s="258"/>
      <c r="Q42" s="258"/>
      <c r="S42" s="258"/>
      <c r="T42" s="258"/>
      <c r="U42" s="180"/>
      <c r="V42" s="258"/>
      <c r="X42" s="258"/>
      <c r="Z42" s="258"/>
      <c r="AA42" s="258"/>
      <c r="AB42" s="180"/>
      <c r="AC42" s="258"/>
      <c r="AE42" s="258"/>
      <c r="AG42" s="258"/>
      <c r="AH42" s="258"/>
      <c r="AI42" s="180"/>
      <c r="AJ42" s="258"/>
      <c r="AL42" s="258"/>
      <c r="AN42" s="258"/>
      <c r="AO42" s="258"/>
      <c r="AP42" s="258"/>
      <c r="AQ42" s="258"/>
      <c r="AS42" s="258"/>
    </row>
    <row r="43" spans="2:45" ht="15" customHeight="1">
      <c r="B43" s="267" t="s">
        <v>101</v>
      </c>
      <c r="E43" s="268">
        <f t="shared" ref="E43" si="62">E20</f>
        <v>1091.5696783321007</v>
      </c>
      <c r="F43" s="268">
        <v>1047.0183638095996</v>
      </c>
      <c r="G43" s="268">
        <v>976.45093001643386</v>
      </c>
      <c r="H43" s="268">
        <v>1148.7687809813992</v>
      </c>
      <c r="J43" s="258">
        <f t="shared" ref="J43:J44" si="63">SUM(E43:H43)</f>
        <v>4263.8077531395338</v>
      </c>
      <c r="L43" s="268">
        <f t="shared" ref="L43:M44" si="64">L20</f>
        <v>840.41054193639661</v>
      </c>
      <c r="M43" s="268">
        <f t="shared" si="64"/>
        <v>831.95220600988432</v>
      </c>
      <c r="N43" s="185">
        <v>811.38719989679942</v>
      </c>
      <c r="O43" s="268">
        <v>719.8392998229582</v>
      </c>
      <c r="Q43" s="258">
        <f t="shared" ref="Q43:Q44" si="65">SUM(L43:O43)</f>
        <v>3203.5892476660388</v>
      </c>
      <c r="S43" s="268">
        <v>4425.6165997324379</v>
      </c>
      <c r="T43" s="268">
        <v>4319.218210485652</v>
      </c>
      <c r="U43" s="185">
        <v>4222.0320437333785</v>
      </c>
      <c r="V43" s="268">
        <f>V20</f>
        <v>4044</v>
      </c>
      <c r="X43" s="258">
        <f t="shared" ref="X43:X44" si="66">SUM(S43:V43)</f>
        <v>17010.866853951469</v>
      </c>
      <c r="Z43" s="268">
        <f t="shared" ref="Z43:AC44" si="67">Z20</f>
        <v>3715</v>
      </c>
      <c r="AA43" s="268">
        <f t="shared" si="67"/>
        <v>3718</v>
      </c>
      <c r="AB43" s="185">
        <f t="shared" si="67"/>
        <v>3657</v>
      </c>
      <c r="AC43" s="268">
        <f t="shared" si="67"/>
        <v>3737</v>
      </c>
      <c r="AE43" s="258">
        <f t="shared" ref="AE43:AE44" si="68">SUM(Z43:AC43)</f>
        <v>14827</v>
      </c>
      <c r="AG43" s="268">
        <f t="shared" ref="AG43:AH44" si="69">AG20</f>
        <v>3559</v>
      </c>
      <c r="AH43" s="268">
        <f t="shared" si="69"/>
        <v>3410</v>
      </c>
      <c r="AI43" s="185">
        <f t="shared" ref="AI43:AJ44" si="70">AI20</f>
        <v>3293</v>
      </c>
      <c r="AJ43" s="268">
        <f t="shared" si="70"/>
        <v>3125</v>
      </c>
      <c r="AL43" s="258">
        <f t="shared" ref="AL43:AL44" si="71">SUM(AG43:AJ43)</f>
        <v>13387</v>
      </c>
      <c r="AN43" s="268">
        <f t="shared" ref="AN43:AQ44" si="72">AN20</f>
        <v>3246</v>
      </c>
      <c r="AO43" s="268">
        <f t="shared" si="72"/>
        <v>4000</v>
      </c>
      <c r="AP43" s="268">
        <f t="shared" si="72"/>
        <v>4973</v>
      </c>
      <c r="AQ43" s="268">
        <f t="shared" si="72"/>
        <v>6600</v>
      </c>
      <c r="AS43" s="258">
        <f>SUM(AN43:AQ43)</f>
        <v>18819</v>
      </c>
    </row>
    <row r="44" spans="2:45" ht="15" customHeight="1">
      <c r="B44" s="259" t="s">
        <v>341</v>
      </c>
      <c r="E44" s="260">
        <f t="shared" ref="E44" si="73">E21</f>
        <v>-2778.7088293193283</v>
      </c>
      <c r="F44" s="260">
        <v>-2424.7754038821458</v>
      </c>
      <c r="G44" s="260">
        <v>-2473.2960281073524</v>
      </c>
      <c r="H44" s="260">
        <v>-3553.3930836295708</v>
      </c>
      <c r="J44" s="258">
        <f t="shared" si="63"/>
        <v>-11230.173344938397</v>
      </c>
      <c r="L44" s="260">
        <f t="shared" si="64"/>
        <v>-3339.2777124916056</v>
      </c>
      <c r="M44" s="260">
        <f t="shared" si="64"/>
        <v>-3020.389838102501</v>
      </c>
      <c r="N44" s="186">
        <v>-3642.853815863833</v>
      </c>
      <c r="O44" s="260">
        <v>-4591.5766616764813</v>
      </c>
      <c r="Q44" s="258">
        <f t="shared" si="65"/>
        <v>-14594.09802813442</v>
      </c>
      <c r="S44" s="260">
        <v>-3661.7291401480211</v>
      </c>
      <c r="T44" s="260">
        <v>-3251.1989036306368</v>
      </c>
      <c r="U44" s="186">
        <f>U21</f>
        <v>-3453</v>
      </c>
      <c r="V44" s="268">
        <f>V21</f>
        <v>-4009</v>
      </c>
      <c r="X44" s="258">
        <f t="shared" si="66"/>
        <v>-14374.928043778658</v>
      </c>
      <c r="Z44" s="260">
        <f t="shared" si="67"/>
        <v>-3207</v>
      </c>
      <c r="AA44" s="260">
        <f t="shared" si="67"/>
        <v>-3028</v>
      </c>
      <c r="AB44" s="186">
        <f t="shared" si="67"/>
        <v>-2647</v>
      </c>
      <c r="AC44" s="268">
        <f t="shared" si="67"/>
        <v>-3582</v>
      </c>
      <c r="AE44" s="258">
        <f t="shared" si="68"/>
        <v>-12464</v>
      </c>
      <c r="AG44" s="260">
        <f t="shared" si="69"/>
        <v>-4016</v>
      </c>
      <c r="AH44" s="260">
        <f t="shared" si="69"/>
        <v>-2507</v>
      </c>
      <c r="AI44" s="186">
        <f t="shared" ref="AI44" si="74">AI21</f>
        <v>-3283</v>
      </c>
      <c r="AJ44" s="268">
        <f t="shared" si="70"/>
        <v>-4061</v>
      </c>
      <c r="AL44" s="258">
        <f t="shared" si="71"/>
        <v>-13867</v>
      </c>
      <c r="AN44" s="268">
        <f t="shared" si="72"/>
        <v>-3412</v>
      </c>
      <c r="AO44" s="268">
        <f t="shared" si="72"/>
        <v>-3138</v>
      </c>
      <c r="AP44" s="268">
        <f t="shared" si="72"/>
        <v>-3605</v>
      </c>
      <c r="AQ44" s="268">
        <f t="shared" si="72"/>
        <v>-5850</v>
      </c>
      <c r="AS44" s="258">
        <f>SUM(AN44:AQ44)</f>
        <v>-16005</v>
      </c>
    </row>
    <row r="45" spans="2:45" s="262" customFormat="1" ht="15" customHeight="1">
      <c r="B45" s="261" t="s">
        <v>157</v>
      </c>
      <c r="E45" s="263">
        <f>E41-E43-E44</f>
        <v>21442.661614259057</v>
      </c>
      <c r="F45" s="263">
        <f>F41-F43-F44</f>
        <v>21431.426250642617</v>
      </c>
      <c r="G45" s="263">
        <f>G41-G43-G44</f>
        <v>27178.359082771542</v>
      </c>
      <c r="H45" s="263">
        <v>31814.492230181237</v>
      </c>
      <c r="J45" s="263">
        <f>J41-J43-J44</f>
        <v>101866.93917785445</v>
      </c>
      <c r="L45" s="263">
        <f>L41-L43-L44</f>
        <v>27766.812511530858</v>
      </c>
      <c r="M45" s="263">
        <f>M41-M43-M44</f>
        <v>31012.406345528638</v>
      </c>
      <c r="N45" s="181">
        <f>N41-N43-N44</f>
        <v>36205.422697846559</v>
      </c>
      <c r="O45" s="263">
        <f>O41-O43-O44</f>
        <v>36167.529045676623</v>
      </c>
      <c r="Q45" s="263">
        <f>Q41-Q43-Q44</f>
        <v>131152.1706005827</v>
      </c>
      <c r="S45" s="263">
        <f>S41-S43-S44</f>
        <v>34807.082552452091</v>
      </c>
      <c r="T45" s="263">
        <f>T41-T43-T44</f>
        <v>35244.317117669467</v>
      </c>
      <c r="U45" s="181">
        <f>U41-U43-U44</f>
        <v>38161.056105934695</v>
      </c>
      <c r="V45" s="263">
        <f>V41-V43-V44</f>
        <v>35740.12654861476</v>
      </c>
      <c r="X45" s="263">
        <f>X41-X43-X44</f>
        <v>143952.58232467098</v>
      </c>
      <c r="Z45" s="263">
        <f>Z41-Z43-Z44</f>
        <v>19454.839553585072</v>
      </c>
      <c r="AA45" s="263">
        <f>AA41-AA43-AA44</f>
        <v>38520.091789122991</v>
      </c>
      <c r="AB45" s="181">
        <f>AB41-AB43-AB44</f>
        <v>40224.735776269721</v>
      </c>
      <c r="AC45" s="263">
        <f>AC41-AC43-AC44</f>
        <v>34491.190867476951</v>
      </c>
      <c r="AE45" s="263">
        <f>AE41-AE43-AE44</f>
        <v>132690.85798645485</v>
      </c>
      <c r="AG45" s="263">
        <f>AG41-AG43-AG44</f>
        <v>33646.058656682842</v>
      </c>
      <c r="AH45" s="263">
        <f>AH41-AH43-AH44</f>
        <v>40361.708999902796</v>
      </c>
      <c r="AI45" s="181">
        <f>AI41-AI43-AI44</f>
        <v>43153.754193642992</v>
      </c>
      <c r="AJ45" s="263">
        <f>AJ41-AJ43-AJ44</f>
        <v>47378.299387864652</v>
      </c>
      <c r="AL45" s="263">
        <f>AL41-AL43-AL44</f>
        <v>164539.82123809308</v>
      </c>
      <c r="AN45" s="263">
        <f>AN41-AN43-AN44</f>
        <v>41435.44841350842</v>
      </c>
      <c r="AO45" s="263">
        <f>AO41-AO43-AO44</f>
        <v>40413.649621112709</v>
      </c>
      <c r="AP45" s="263">
        <f>AP41-AP43-AP44</f>
        <v>42575.065024111915</v>
      </c>
      <c r="AQ45" s="263">
        <f>AQ41-AQ43-AQ44</f>
        <v>40085.003637469519</v>
      </c>
      <c r="AS45" s="263">
        <f>AS41-AS43-AS44</f>
        <v>164509.16669620248</v>
      </c>
    </row>
    <row r="46" spans="2:45" ht="15" customHeight="1">
      <c r="B46" s="257"/>
      <c r="E46" s="271"/>
      <c r="F46" s="271"/>
      <c r="G46" s="271"/>
      <c r="H46" s="271"/>
      <c r="J46" s="271"/>
      <c r="L46" s="271"/>
      <c r="M46" s="271"/>
      <c r="N46" s="187"/>
      <c r="O46" s="271"/>
      <c r="Q46" s="271"/>
      <c r="S46" s="271"/>
      <c r="T46" s="271"/>
      <c r="U46" s="187"/>
      <c r="V46" s="271"/>
      <c r="X46" s="271"/>
      <c r="Z46" s="271"/>
      <c r="AA46" s="271"/>
      <c r="AB46" s="187"/>
      <c r="AC46" s="271"/>
      <c r="AE46" s="271"/>
      <c r="AG46" s="271"/>
      <c r="AH46" s="271"/>
      <c r="AI46" s="187"/>
      <c r="AJ46" s="271"/>
      <c r="AL46" s="271"/>
      <c r="AN46" s="271"/>
      <c r="AO46" s="271"/>
      <c r="AP46" s="271"/>
      <c r="AQ46" s="271"/>
      <c r="AS46" s="271"/>
    </row>
    <row r="47" spans="2:45" ht="15" customHeight="1">
      <c r="B47" s="259" t="s">
        <v>317</v>
      </c>
      <c r="E47" s="260">
        <f>E24</f>
        <v>4746.756526514363</v>
      </c>
      <c r="F47" s="260">
        <v>2505.1631769643659</v>
      </c>
      <c r="G47" s="260">
        <f>G24</f>
        <v>892.47973466586325</v>
      </c>
      <c r="H47" s="260">
        <v>7286.4147173681858</v>
      </c>
      <c r="J47" s="258">
        <f>SUM(E47:H47)</f>
        <v>15430.814155512777</v>
      </c>
      <c r="L47" s="260">
        <f>L24</f>
        <v>5383.1744619647907</v>
      </c>
      <c r="M47" s="260">
        <f>M24</f>
        <v>6218.1155111842836</v>
      </c>
      <c r="N47" s="186">
        <v>7622.3275973803275</v>
      </c>
      <c r="O47" s="260">
        <v>6495.6102663607862</v>
      </c>
      <c r="Q47" s="258">
        <f>SUM(L47:O47)</f>
        <v>25719.227836890186</v>
      </c>
      <c r="S47" s="260">
        <v>7197.8815176632661</v>
      </c>
      <c r="T47" s="260">
        <v>6503.4998866335382</v>
      </c>
      <c r="U47" s="186">
        <v>7255.0640842196162</v>
      </c>
      <c r="V47" s="260">
        <f>V24</f>
        <v>6227</v>
      </c>
      <c r="X47" s="258">
        <f>SUM(S47:V47)</f>
        <v>27183.44548851642</v>
      </c>
      <c r="Z47" s="260">
        <f t="shared" ref="Z47:AC47" si="75">Z24</f>
        <v>4635</v>
      </c>
      <c r="AA47" s="260">
        <f t="shared" si="75"/>
        <v>9291</v>
      </c>
      <c r="AB47" s="186">
        <f t="shared" si="75"/>
        <v>9182</v>
      </c>
      <c r="AC47" s="260">
        <f t="shared" si="75"/>
        <v>6966</v>
      </c>
      <c r="AE47" s="258">
        <f>SUM(Z47:AC47)</f>
        <v>30074</v>
      </c>
      <c r="AG47" s="260">
        <f t="shared" ref="AG47:AH47" si="76">AG24</f>
        <v>6889</v>
      </c>
      <c r="AH47" s="260">
        <f t="shared" si="76"/>
        <v>8224</v>
      </c>
      <c r="AI47" s="186">
        <f t="shared" ref="AI47:AJ47" si="77">AI24</f>
        <v>8823</v>
      </c>
      <c r="AJ47" s="260">
        <f t="shared" si="77"/>
        <v>8503</v>
      </c>
      <c r="AL47" s="258">
        <f>SUM(AG47:AJ47)</f>
        <v>32439</v>
      </c>
      <c r="AN47" s="260">
        <f t="shared" ref="AN47:AQ47" si="78">AN24</f>
        <v>8372</v>
      </c>
      <c r="AO47" s="260">
        <f t="shared" si="78"/>
        <v>7248</v>
      </c>
      <c r="AP47" s="260">
        <f t="shared" si="78"/>
        <v>7900</v>
      </c>
      <c r="AQ47" s="260">
        <f t="shared" si="78"/>
        <v>3681</v>
      </c>
      <c r="AS47" s="258">
        <f>SUM(AN47:AQ47)</f>
        <v>27201</v>
      </c>
    </row>
    <row r="48" spans="2:45" s="262" customFormat="1" ht="15" customHeight="1">
      <c r="B48" s="261" t="s">
        <v>339</v>
      </c>
      <c r="E48" s="263">
        <f>E45-E47</f>
        <v>16695.905087744693</v>
      </c>
      <c r="F48" s="263">
        <f>F45-F47</f>
        <v>18926.263073678252</v>
      </c>
      <c r="G48" s="263">
        <f>G45-G47</f>
        <v>26285.879348105678</v>
      </c>
      <c r="H48" s="263">
        <v>24528.077512813052</v>
      </c>
      <c r="J48" s="263">
        <f>J45-J47</f>
        <v>86436.125022341672</v>
      </c>
      <c r="L48" s="263">
        <f>L45-L47</f>
        <v>22383.638049566067</v>
      </c>
      <c r="M48" s="263">
        <f>M45-M47</f>
        <v>24794.290834344356</v>
      </c>
      <c r="N48" s="181">
        <f>N45-N47</f>
        <v>28583.095100466231</v>
      </c>
      <c r="O48" s="263">
        <f>O45-O47</f>
        <v>29671.918779315838</v>
      </c>
      <c r="Q48" s="263">
        <f>Q45-Q47</f>
        <v>105432.94276369251</v>
      </c>
      <c r="S48" s="263">
        <f>S45-S47</f>
        <v>27609.201034788824</v>
      </c>
      <c r="T48" s="263">
        <f>T45-T47</f>
        <v>28740.81723103593</v>
      </c>
      <c r="U48" s="181">
        <f>U45-U47</f>
        <v>30905.992021715079</v>
      </c>
      <c r="V48" s="263">
        <f>V45-V47</f>
        <v>29513.12654861476</v>
      </c>
      <c r="X48" s="263">
        <f>X45-X47</f>
        <v>116769.13683615456</v>
      </c>
      <c r="Z48" s="263">
        <f>Z45-Z47</f>
        <v>14819.839553585072</v>
      </c>
      <c r="AA48" s="263">
        <f>AA45-AA47</f>
        <v>29229.091789122991</v>
      </c>
      <c r="AB48" s="181">
        <f>AB45-AB47</f>
        <v>31042.735776269721</v>
      </c>
      <c r="AC48" s="263">
        <f>AC45-AC47</f>
        <v>27525.190867476951</v>
      </c>
      <c r="AE48" s="263">
        <f>AE45-AE47</f>
        <v>102616.85798645485</v>
      </c>
      <c r="AG48" s="263">
        <f>AG45-AG47</f>
        <v>26757.058656682842</v>
      </c>
      <c r="AH48" s="263">
        <f>AH45-AH47</f>
        <v>32137.708999902796</v>
      </c>
      <c r="AI48" s="181">
        <f>AI45-AI47</f>
        <v>34330.754193642992</v>
      </c>
      <c r="AJ48" s="263">
        <f>AJ45-AJ47</f>
        <v>38875.299387864652</v>
      </c>
      <c r="AL48" s="263">
        <f>AL45-AL47</f>
        <v>132100.82123809308</v>
      </c>
      <c r="AN48" s="263">
        <f>AN45-AN47</f>
        <v>33063.44841350842</v>
      </c>
      <c r="AO48" s="263">
        <f>AO45-AO47</f>
        <v>33165.649621112709</v>
      </c>
      <c r="AP48" s="263">
        <f>AP45-AP47</f>
        <v>34675.065024111915</v>
      </c>
      <c r="AQ48" s="263">
        <f>AQ45-AQ47</f>
        <v>36404.003637469519</v>
      </c>
      <c r="AS48" s="263">
        <f>AS45-AS47</f>
        <v>137308.16669620248</v>
      </c>
    </row>
    <row r="49" spans="2:48" ht="15" customHeight="1">
      <c r="B49" s="272"/>
      <c r="E49" s="273"/>
      <c r="F49" s="273"/>
      <c r="G49" s="273"/>
      <c r="H49" s="273"/>
      <c r="J49" s="273"/>
      <c r="L49" s="273"/>
      <c r="M49" s="273"/>
      <c r="N49" s="188"/>
      <c r="O49" s="273"/>
      <c r="Q49" s="273"/>
      <c r="S49" s="273"/>
      <c r="T49" s="273"/>
      <c r="U49" s="188"/>
      <c r="V49" s="273"/>
      <c r="X49" s="273"/>
      <c r="Z49" s="273"/>
      <c r="AA49" s="273"/>
      <c r="AB49" s="188"/>
      <c r="AC49" s="273"/>
      <c r="AE49" s="273"/>
      <c r="AG49" s="273"/>
      <c r="AH49" s="273"/>
      <c r="AI49" s="188"/>
      <c r="AJ49" s="273"/>
      <c r="AL49" s="273"/>
      <c r="AN49" s="273"/>
      <c r="AO49" s="273"/>
      <c r="AP49" s="273"/>
      <c r="AQ49" s="273"/>
      <c r="AS49" s="273"/>
    </row>
    <row r="50" spans="2:48" ht="15" customHeight="1">
      <c r="B50" s="272"/>
      <c r="E50" s="273"/>
      <c r="F50" s="273"/>
      <c r="G50" s="273"/>
      <c r="H50" s="273"/>
      <c r="J50" s="273"/>
      <c r="L50" s="273"/>
      <c r="M50" s="273"/>
      <c r="N50" s="188"/>
      <c r="O50" s="273"/>
      <c r="Q50" s="273"/>
      <c r="S50" s="273"/>
      <c r="T50" s="273"/>
      <c r="U50" s="188"/>
      <c r="V50" s="273"/>
      <c r="X50" s="273"/>
      <c r="Z50" s="273"/>
      <c r="AA50" s="273"/>
      <c r="AB50" s="188"/>
      <c r="AC50" s="273"/>
      <c r="AE50" s="273"/>
      <c r="AG50" s="273"/>
      <c r="AH50" s="273"/>
      <c r="AI50" s="188"/>
      <c r="AJ50" s="273"/>
      <c r="AL50" s="273"/>
      <c r="AN50" s="273"/>
      <c r="AO50" s="273"/>
      <c r="AP50" s="273"/>
      <c r="AQ50" s="273"/>
      <c r="AS50" s="273"/>
    </row>
    <row r="51" spans="2:48" ht="15" customHeight="1">
      <c r="B51" s="251" t="s">
        <v>342</v>
      </c>
      <c r="E51" s="274"/>
      <c r="F51" s="274"/>
      <c r="G51" s="274"/>
      <c r="H51" s="274"/>
      <c r="J51" s="274"/>
      <c r="L51" s="274"/>
      <c r="M51" s="274"/>
      <c r="N51" s="189"/>
      <c r="O51" s="274"/>
      <c r="Q51" s="274"/>
      <c r="S51" s="274"/>
      <c r="T51" s="274"/>
      <c r="U51" s="189"/>
      <c r="V51" s="274"/>
      <c r="X51" s="274"/>
      <c r="Z51" s="274"/>
      <c r="AA51" s="274"/>
      <c r="AB51" s="189"/>
      <c r="AC51" s="274"/>
      <c r="AE51" s="274"/>
      <c r="AG51" s="274"/>
      <c r="AH51" s="274"/>
      <c r="AI51" s="189"/>
      <c r="AJ51" s="274"/>
      <c r="AL51" s="274"/>
      <c r="AN51" s="274"/>
      <c r="AO51" s="274"/>
      <c r="AP51" s="274"/>
      <c r="AQ51" s="274"/>
      <c r="AS51" s="274"/>
    </row>
    <row r="52" spans="2:48" s="255" customFormat="1" ht="15" customHeight="1">
      <c r="B52" s="254"/>
      <c r="E52" s="256" t="str">
        <f>E30</f>
        <v>QE Jun-17</v>
      </c>
      <c r="F52" s="256" t="str">
        <f>F30</f>
        <v>QE Sep-17</v>
      </c>
      <c r="G52" s="256" t="str">
        <f>G30</f>
        <v>QE Dec-17</v>
      </c>
      <c r="H52" s="256" t="str">
        <f>H30</f>
        <v>QE Mar-18</v>
      </c>
      <c r="J52" s="256" t="str">
        <f>J30</f>
        <v>FY 2017-18</v>
      </c>
      <c r="L52" s="256" t="str">
        <f>L30</f>
        <v>QE Jun-18</v>
      </c>
      <c r="M52" s="256" t="str">
        <f>M30</f>
        <v>QE Sep-18</v>
      </c>
      <c r="N52" s="179" t="str">
        <f>N30</f>
        <v>QE Dec-18</v>
      </c>
      <c r="O52" s="256" t="str">
        <f>O30</f>
        <v>QE Mar-19</v>
      </c>
      <c r="Q52" s="256" t="str">
        <f>Q30</f>
        <v>FY 2018-19</v>
      </c>
      <c r="S52" s="256" t="str">
        <f>S30</f>
        <v>QE Jun-19</v>
      </c>
      <c r="T52" s="256" t="str">
        <f>T30</f>
        <v>QE Sep-19</v>
      </c>
      <c r="U52" s="179" t="str">
        <f>U30</f>
        <v>QE Dec-19</v>
      </c>
      <c r="V52" s="256" t="str">
        <f>V30</f>
        <v>QE Mar-20</v>
      </c>
      <c r="X52" s="256" t="str">
        <f>X30</f>
        <v>FY 2019-20</v>
      </c>
      <c r="Z52" s="256" t="str">
        <f>Z30</f>
        <v>QE Jun-20</v>
      </c>
      <c r="AA52" s="256" t="str">
        <f>AA30</f>
        <v>QE Sep-20</v>
      </c>
      <c r="AB52" s="179" t="str">
        <f>AB30</f>
        <v>QE Dec-20</v>
      </c>
      <c r="AC52" s="256" t="str">
        <f>AC30</f>
        <v>QE Mar-21</v>
      </c>
      <c r="AE52" s="256" t="str">
        <f>AE30</f>
        <v>FY 2020-21</v>
      </c>
      <c r="AG52" s="256" t="str">
        <f>AG30</f>
        <v>QE Jun-21</v>
      </c>
      <c r="AH52" s="256" t="str">
        <f>AH30</f>
        <v>QE Sep-21</v>
      </c>
      <c r="AI52" s="179" t="str">
        <f>AI30</f>
        <v>QE Dec-21</v>
      </c>
      <c r="AJ52" s="256" t="str">
        <f>AJ30</f>
        <v>QE Mar-22</v>
      </c>
      <c r="AL52" s="256" t="str">
        <f>AL30</f>
        <v>FY 2021-22</v>
      </c>
      <c r="AN52" s="256" t="str">
        <f>AN30</f>
        <v>QE Jun-22</v>
      </c>
      <c r="AO52" s="256" t="str">
        <f>AO30</f>
        <v>QE Sep-22</v>
      </c>
      <c r="AP52" s="256" t="str">
        <f>AP30</f>
        <v>QE Dec-22</v>
      </c>
      <c r="AQ52" s="256" t="str">
        <f>AQ30</f>
        <v>QE Mar-23</v>
      </c>
      <c r="AS52" s="256" t="str">
        <f>AS30</f>
        <v>FY 2022-23</v>
      </c>
    </row>
    <row r="53" spans="2:48" ht="15" customHeight="1">
      <c r="B53" s="258" t="s">
        <v>343</v>
      </c>
      <c r="E53" s="260">
        <v>6361.8862676095559</v>
      </c>
      <c r="F53" s="260">
        <v>9966.7270470045933</v>
      </c>
      <c r="G53" s="260">
        <v>7176.9238502881653</v>
      </c>
      <c r="H53" s="260">
        <v>7059.0226538910883</v>
      </c>
      <c r="J53" s="258">
        <f t="shared" ref="J53:J56" si="79">SUM(E53:H53)</f>
        <v>30564.559818793401</v>
      </c>
      <c r="L53" s="260">
        <v>7683.0201985688636</v>
      </c>
      <c r="M53" s="260">
        <v>8087.0731041607523</v>
      </c>
      <c r="N53" s="186">
        <v>7731.2114645125039</v>
      </c>
      <c r="O53" s="260">
        <v>6803.9184767555853</v>
      </c>
      <c r="Q53" s="258">
        <f t="shared" ref="Q53:Q56" si="80">SUM(L53:O53)</f>
        <v>30305.223243997705</v>
      </c>
      <c r="S53" s="260">
        <v>8641.6167059007239</v>
      </c>
      <c r="T53" s="260">
        <v>11654.600338752061</v>
      </c>
      <c r="U53" s="186">
        <v>9017.9201145395709</v>
      </c>
      <c r="V53" s="260">
        <v>8206.0799401999429</v>
      </c>
      <c r="X53" s="258">
        <f t="shared" ref="X53:X56" si="81">SUM(S53:V53)</f>
        <v>37520.217099392299</v>
      </c>
      <c r="Z53" s="260">
        <v>11652.72194786253</v>
      </c>
      <c r="AA53" s="260">
        <v>7615.448873528705</v>
      </c>
      <c r="AB53" s="186">
        <v>9356.6711671622252</v>
      </c>
      <c r="AC53" s="260">
        <v>9604.7000929806854</v>
      </c>
      <c r="AE53" s="258">
        <f t="shared" ref="AE53:AE56" si="82">SUM(Z53:AC53)</f>
        <v>38229.542081534149</v>
      </c>
      <c r="AG53" s="260">
        <v>13092.194806884334</v>
      </c>
      <c r="AH53" s="260">
        <v>11408.780112254164</v>
      </c>
      <c r="AI53" s="186">
        <v>9843.9162847489406</v>
      </c>
      <c r="AJ53" s="242">
        <v>9820</v>
      </c>
      <c r="AL53" s="258">
        <f t="shared" ref="AL53:AL56" si="83">SUM(AG53:AJ53)</f>
        <v>44164.89120388744</v>
      </c>
      <c r="AN53" s="260">
        <v>13693</v>
      </c>
      <c r="AO53" s="260">
        <v>12565</v>
      </c>
      <c r="AP53" s="260">
        <v>11694.9503952005</v>
      </c>
      <c r="AQ53" s="260">
        <v>11780.328747140124</v>
      </c>
      <c r="AS53" s="258">
        <f t="shared" ref="AS53:AS58" si="84">SUM(AN53:AQ53)</f>
        <v>49733.279142340631</v>
      </c>
      <c r="AT53" s="329"/>
      <c r="AV53" s="328"/>
    </row>
    <row r="54" spans="2:48" ht="15" customHeight="1">
      <c r="B54" s="241" t="s">
        <v>54</v>
      </c>
      <c r="E54" s="260">
        <v>3923.5386174997802</v>
      </c>
      <c r="F54" s="260">
        <v>3696.122120154138</v>
      </c>
      <c r="G54" s="260">
        <v>3926.7114848793076</v>
      </c>
      <c r="H54" s="260">
        <v>3958.3457444273213</v>
      </c>
      <c r="J54" s="258">
        <f t="shared" si="79"/>
        <v>15504.717966960547</v>
      </c>
      <c r="L54" s="260">
        <v>3877.9406411783066</v>
      </c>
      <c r="M54" s="260">
        <v>4043.6704385630092</v>
      </c>
      <c r="N54" s="186">
        <v>3945.704035145689</v>
      </c>
      <c r="O54" s="260">
        <v>3915.9625399632359</v>
      </c>
      <c r="Q54" s="258">
        <f t="shared" si="80"/>
        <v>15783.277654850241</v>
      </c>
      <c r="S54" s="260">
        <v>3937.5139090699663</v>
      </c>
      <c r="T54" s="260">
        <v>3922.8117752537123</v>
      </c>
      <c r="U54" s="186">
        <v>3962.8214082342247</v>
      </c>
      <c r="V54" s="260">
        <v>3830.3450974965112</v>
      </c>
      <c r="X54" s="258">
        <f t="shared" si="81"/>
        <v>15653.492190054414</v>
      </c>
      <c r="Z54" s="260">
        <v>3720.4078465338735</v>
      </c>
      <c r="AA54" s="260">
        <v>3328.8828442762451</v>
      </c>
      <c r="AB54" s="186">
        <v>3346.9135265385908</v>
      </c>
      <c r="AC54" s="260">
        <v>3326.0493391578775</v>
      </c>
      <c r="AE54" s="258">
        <f t="shared" si="82"/>
        <v>13722.253556506588</v>
      </c>
      <c r="AG54" s="260">
        <v>2873</v>
      </c>
      <c r="AH54" s="260">
        <f>AH40</f>
        <v>2823</v>
      </c>
      <c r="AI54" s="186">
        <f>AI40</f>
        <v>2898</v>
      </c>
      <c r="AJ54" s="260">
        <f>AJ40</f>
        <v>2956</v>
      </c>
      <c r="AL54" s="258">
        <f t="shared" si="83"/>
        <v>11550</v>
      </c>
      <c r="AN54" s="260">
        <f>AN40</f>
        <v>2986</v>
      </c>
      <c r="AO54" s="260">
        <f>AO40</f>
        <v>5273</v>
      </c>
      <c r="AP54" s="260">
        <f>AP40</f>
        <v>6482</v>
      </c>
      <c r="AQ54" s="260">
        <f>AQ40</f>
        <v>8905</v>
      </c>
      <c r="AS54" s="258">
        <f t="shared" si="84"/>
        <v>23646</v>
      </c>
      <c r="AV54" s="328"/>
    </row>
    <row r="55" spans="2:48" ht="15" customHeight="1">
      <c r="B55" s="242" t="s">
        <v>239</v>
      </c>
      <c r="E55" s="260">
        <v>0</v>
      </c>
      <c r="F55" s="260">
        <v>0</v>
      </c>
      <c r="G55" s="260">
        <v>0</v>
      </c>
      <c r="H55" s="260">
        <v>0</v>
      </c>
      <c r="J55" s="258">
        <f t="shared" si="79"/>
        <v>0</v>
      </c>
      <c r="L55" s="260">
        <v>0</v>
      </c>
      <c r="M55" s="260">
        <v>0</v>
      </c>
      <c r="N55" s="186">
        <v>0</v>
      </c>
      <c r="O55" s="260">
        <v>0</v>
      </c>
      <c r="Q55" s="258">
        <f t="shared" si="80"/>
        <v>0</v>
      </c>
      <c r="S55" s="260">
        <v>0</v>
      </c>
      <c r="T55" s="260">
        <v>0</v>
      </c>
      <c r="U55" s="186">
        <v>0</v>
      </c>
      <c r="V55" s="260">
        <v>4084.7723799999999</v>
      </c>
      <c r="X55" s="258">
        <f t="shared" si="81"/>
        <v>4084.7723799999999</v>
      </c>
      <c r="Z55" s="260">
        <v>0</v>
      </c>
      <c r="AA55" s="260">
        <v>0</v>
      </c>
      <c r="AB55" s="186">
        <v>0</v>
      </c>
      <c r="AC55" s="260">
        <v>0</v>
      </c>
      <c r="AE55" s="258">
        <f t="shared" si="82"/>
        <v>0</v>
      </c>
      <c r="AG55" s="260">
        <v>0</v>
      </c>
      <c r="AH55" s="260">
        <v>0</v>
      </c>
      <c r="AI55" s="186">
        <v>0</v>
      </c>
      <c r="AJ55" s="260">
        <v>0</v>
      </c>
      <c r="AL55" s="258">
        <f t="shared" si="83"/>
        <v>0</v>
      </c>
      <c r="AN55" s="260">
        <v>0</v>
      </c>
      <c r="AO55" s="260">
        <v>0</v>
      </c>
      <c r="AP55" s="260">
        <v>0</v>
      </c>
      <c r="AQ55" s="260">
        <v>0</v>
      </c>
      <c r="AS55" s="258">
        <f t="shared" si="84"/>
        <v>0</v>
      </c>
    </row>
    <row r="56" spans="2:48" s="276" customFormat="1" ht="25.5">
      <c r="B56" s="275" t="s">
        <v>233</v>
      </c>
      <c r="E56" s="260">
        <v>-3398.4332415620001</v>
      </c>
      <c r="F56" s="260">
        <v>-4859.7880614211463</v>
      </c>
      <c r="G56" s="260">
        <v>-3234.794625562603</v>
      </c>
      <c r="H56" s="260">
        <v>-2576.3832621654337</v>
      </c>
      <c r="J56" s="258">
        <f t="shared" si="79"/>
        <v>-14069.399190711185</v>
      </c>
      <c r="L56" s="260">
        <v>-3081.4598216315326</v>
      </c>
      <c r="M56" s="260">
        <v>-3207.5269078917522</v>
      </c>
      <c r="N56" s="186">
        <v>-2279.132781823505</v>
      </c>
      <c r="O56" s="260">
        <v>-2547.3307811731202</v>
      </c>
      <c r="Q56" s="258">
        <f t="shared" si="80"/>
        <v>-11115.450292519912</v>
      </c>
      <c r="S56" s="260">
        <v>-2610.4957745096754</v>
      </c>
      <c r="T56" s="260">
        <v>-3738.9830915817652</v>
      </c>
      <c r="U56" s="186">
        <v>-2963.2631582124313</v>
      </c>
      <c r="V56" s="260">
        <v>-3283.2380701044331</v>
      </c>
      <c r="X56" s="258">
        <f t="shared" si="81"/>
        <v>-12595.980094408305</v>
      </c>
      <c r="Z56" s="260">
        <v>-4112.7641975460565</v>
      </c>
      <c r="AA56" s="260">
        <v>-2317.8662394095122</v>
      </c>
      <c r="AB56" s="186">
        <v>-2727.8071570016687</v>
      </c>
      <c r="AC56" s="260">
        <v>-3742.5132999831508</v>
      </c>
      <c r="AE56" s="258">
        <f t="shared" si="82"/>
        <v>-12900.95089394039</v>
      </c>
      <c r="AG56" s="260">
        <v>-3763.9936783593635</v>
      </c>
      <c r="AH56" s="260">
        <v>-3236.0063216406365</v>
      </c>
      <c r="AI56" s="186">
        <v>-2714.9644748436876</v>
      </c>
      <c r="AJ56" s="260">
        <v>-3331.916215962804</v>
      </c>
      <c r="AL56" s="258">
        <f t="shared" si="83"/>
        <v>-13046.880690806491</v>
      </c>
      <c r="AN56" s="260">
        <v>-3879.7611955149373</v>
      </c>
      <c r="AO56" s="260">
        <v>-4403.0073795739991</v>
      </c>
      <c r="AP56" s="242">
        <v>-4557.9831948338151</v>
      </c>
      <c r="AQ56" s="260">
        <v>-6167.8735482562524</v>
      </c>
      <c r="AS56" s="258">
        <f t="shared" si="84"/>
        <v>-19008.625318179002</v>
      </c>
    </row>
    <row r="57" spans="2:48" s="276" customFormat="1" ht="12.75">
      <c r="B57" s="275" t="s">
        <v>397</v>
      </c>
      <c r="E57" s="242"/>
      <c r="F57" s="242"/>
      <c r="G57" s="242"/>
      <c r="H57" s="242"/>
      <c r="J57" s="245"/>
      <c r="L57" s="242"/>
      <c r="M57" s="242"/>
      <c r="N57" s="196"/>
      <c r="O57" s="242"/>
      <c r="Q57" s="245"/>
      <c r="S57" s="242"/>
      <c r="T57" s="242"/>
      <c r="U57" s="196"/>
      <c r="V57" s="242"/>
      <c r="X57" s="245"/>
      <c r="Z57" s="242"/>
      <c r="AA57" s="242"/>
      <c r="AB57" s="196"/>
      <c r="AC57" s="242"/>
      <c r="AE57" s="245"/>
      <c r="AG57" s="242"/>
      <c r="AH57" s="242"/>
      <c r="AI57" s="196"/>
      <c r="AJ57" s="242"/>
      <c r="AL57" s="245"/>
      <c r="AN57" s="242"/>
      <c r="AO57" s="242">
        <v>478</v>
      </c>
      <c r="AP57" s="242">
        <v>2132.46</v>
      </c>
      <c r="AQ57" s="242">
        <v>1157.4651024676821</v>
      </c>
      <c r="AS57" s="245">
        <f t="shared" si="84"/>
        <v>3767.9251024676823</v>
      </c>
    </row>
    <row r="58" spans="2:48" s="276" customFormat="1" ht="12.75">
      <c r="B58" s="338" t="s">
        <v>406</v>
      </c>
      <c r="E58" s="248"/>
      <c r="F58" s="248"/>
      <c r="G58" s="248"/>
      <c r="H58" s="248"/>
      <c r="J58" s="248"/>
      <c r="L58" s="248"/>
      <c r="M58" s="248"/>
      <c r="N58" s="201"/>
      <c r="O58" s="248"/>
      <c r="Q58" s="248"/>
      <c r="S58" s="248"/>
      <c r="T58" s="248"/>
      <c r="U58" s="201"/>
      <c r="V58" s="248"/>
      <c r="X58" s="248"/>
      <c r="Z58" s="248"/>
      <c r="AA58" s="248"/>
      <c r="AB58" s="201"/>
      <c r="AC58" s="248"/>
      <c r="AE58" s="248"/>
      <c r="AG58" s="248"/>
      <c r="AH58" s="248"/>
      <c r="AI58" s="201"/>
      <c r="AJ58" s="248"/>
      <c r="AL58" s="248"/>
      <c r="AN58" s="248"/>
      <c r="AO58" s="248">
        <v>-6.3</v>
      </c>
      <c r="AP58" s="248">
        <v>-1.5609999999999999</v>
      </c>
      <c r="AQ58" s="248">
        <v>-9.5077715689197362</v>
      </c>
      <c r="AS58" s="248">
        <f t="shared" si="84"/>
        <v>-17.368771568919737</v>
      </c>
    </row>
    <row r="59" spans="2:48" s="262" customFormat="1" ht="15" customHeight="1">
      <c r="B59" s="277"/>
      <c r="E59" s="263">
        <f>SUM(E53:E56)</f>
        <v>6886.991643547336</v>
      </c>
      <c r="F59" s="263">
        <f>SUM(F53:F56)</f>
        <v>8803.0611057375845</v>
      </c>
      <c r="G59" s="263">
        <f>SUM(G53:G56)</f>
        <v>7868.8407096048704</v>
      </c>
      <c r="H59" s="263">
        <v>8440.9851361529763</v>
      </c>
      <c r="J59" s="263">
        <f>SUM(J53:J56)</f>
        <v>31999.878595042763</v>
      </c>
      <c r="L59" s="263">
        <f>SUM(L53:L56)</f>
        <v>8479.5010181156395</v>
      </c>
      <c r="M59" s="263">
        <f>SUM(M53:M56)</f>
        <v>8923.2166348320097</v>
      </c>
      <c r="N59" s="181">
        <f>SUM(N53:N56)</f>
        <v>9397.7827178346888</v>
      </c>
      <c r="O59" s="263">
        <f>SUM(O53:O56)</f>
        <v>8172.5502355457002</v>
      </c>
      <c r="Q59" s="263">
        <f>SUM(Q53:Q56)</f>
        <v>34973.050606328034</v>
      </c>
      <c r="S59" s="263">
        <f>SUM(S53:S56)</f>
        <v>9968.6348404610144</v>
      </c>
      <c r="T59" s="263">
        <f>SUM(T53:T56)</f>
        <v>11838.429022424009</v>
      </c>
      <c r="U59" s="181">
        <f>SUM(U53:U56)</f>
        <v>10017.478364561364</v>
      </c>
      <c r="V59" s="263">
        <f>SUM(V53:V56)</f>
        <v>12837.959347592021</v>
      </c>
      <c r="X59" s="263">
        <f>SUM(X53:X56)</f>
        <v>44662.501575038412</v>
      </c>
      <c r="Z59" s="263">
        <f>SUM(Z53:Z56)</f>
        <v>11260.365596850348</v>
      </c>
      <c r="AA59" s="263">
        <f>SUM(AA53:AA56)</f>
        <v>8626.4654783954393</v>
      </c>
      <c r="AB59" s="181">
        <f>SUM(AB53:AB56)</f>
        <v>9975.7775366991464</v>
      </c>
      <c r="AC59" s="263">
        <f>SUM(AC53:AC56)</f>
        <v>9188.2361321554126</v>
      </c>
      <c r="AE59" s="263">
        <f>SUM(AE53:AE56)</f>
        <v>39050.844744100352</v>
      </c>
      <c r="AG59" s="263">
        <f>SUM(AG53:AG56)</f>
        <v>12201.20112852497</v>
      </c>
      <c r="AH59" s="263">
        <f>SUM(AH53:AH56)</f>
        <v>10995.773790613528</v>
      </c>
      <c r="AI59" s="181">
        <f>SUM(AI53:AI56)</f>
        <v>10026.951809905253</v>
      </c>
      <c r="AJ59" s="263">
        <f>SUM(AJ53:AJ56)</f>
        <v>9444.0837840371969</v>
      </c>
      <c r="AL59" s="263">
        <f>SUM(AL53:AL56)</f>
        <v>42668.010513080953</v>
      </c>
      <c r="AN59" s="263">
        <f>SUM(AN53:AN56)</f>
        <v>12799.238804485063</v>
      </c>
      <c r="AO59" s="263">
        <f>SUM(AO53:AO58)</f>
        <v>13906.692620426002</v>
      </c>
      <c r="AP59" s="263">
        <f>SUM(AP53:AP58)</f>
        <v>15749.866200366685</v>
      </c>
      <c r="AQ59" s="263">
        <f t="shared" ref="AQ59" si="85">SUM(AQ53:AQ58)</f>
        <v>15665.412529782634</v>
      </c>
      <c r="AS59" s="263">
        <f t="shared" ref="AS59" si="86">SUM(AS53:AS58)</f>
        <v>58121.210155060391</v>
      </c>
    </row>
    <row r="60" spans="2:48" s="331" customFormat="1" ht="15" customHeight="1">
      <c r="B60" s="332"/>
      <c r="E60" s="333"/>
      <c r="F60" s="333"/>
      <c r="G60" s="333"/>
      <c r="H60" s="333"/>
      <c r="J60" s="333"/>
      <c r="L60" s="333"/>
      <c r="M60" s="333"/>
      <c r="N60" s="334"/>
      <c r="O60" s="333"/>
      <c r="Q60" s="333"/>
      <c r="S60" s="333"/>
      <c r="T60" s="333"/>
      <c r="U60" s="334"/>
      <c r="V60" s="333"/>
      <c r="X60" s="333"/>
      <c r="Z60" s="333"/>
      <c r="AA60" s="333"/>
      <c r="AB60" s="334"/>
      <c r="AC60" s="333"/>
      <c r="AE60" s="333"/>
      <c r="AG60" s="333"/>
      <c r="AH60" s="333"/>
      <c r="AI60" s="334"/>
      <c r="AJ60" s="333"/>
      <c r="AL60" s="333"/>
      <c r="AN60" s="333"/>
      <c r="AO60" s="333"/>
      <c r="AP60" s="333"/>
      <c r="AQ60" s="333"/>
      <c r="AS60" s="333"/>
    </row>
    <row r="61" spans="2:48" s="331" customFormat="1" ht="25.5">
      <c r="B61" s="336" t="s">
        <v>398</v>
      </c>
      <c r="C61" s="337"/>
      <c r="D61" s="337"/>
      <c r="E61" s="247"/>
      <c r="F61" s="247"/>
      <c r="G61" s="247"/>
      <c r="H61" s="247"/>
      <c r="I61" s="337"/>
      <c r="J61" s="247"/>
      <c r="K61" s="337"/>
      <c r="L61" s="247"/>
      <c r="M61" s="247"/>
      <c r="N61" s="200"/>
      <c r="O61" s="247"/>
      <c r="P61" s="337"/>
      <c r="Q61" s="247"/>
      <c r="R61" s="337"/>
      <c r="S61" s="247"/>
      <c r="T61" s="247"/>
      <c r="U61" s="200"/>
      <c r="V61" s="247"/>
      <c r="W61" s="337"/>
      <c r="X61" s="247"/>
      <c r="Y61" s="337"/>
      <c r="Z61" s="247"/>
      <c r="AA61" s="247"/>
      <c r="AB61" s="200"/>
      <c r="AC61" s="247"/>
      <c r="AD61" s="337"/>
      <c r="AE61" s="247"/>
      <c r="AF61" s="337"/>
      <c r="AG61" s="247"/>
      <c r="AH61" s="247"/>
      <c r="AI61" s="200"/>
      <c r="AJ61" s="247"/>
      <c r="AK61" s="337"/>
      <c r="AL61" s="247"/>
      <c r="AM61" s="337"/>
      <c r="AN61" s="247"/>
      <c r="AO61" s="247">
        <v>150</v>
      </c>
      <c r="AP61" s="247">
        <v>196.19</v>
      </c>
      <c r="AQ61" s="247">
        <v>361.35564923801689</v>
      </c>
      <c r="AR61" s="337"/>
      <c r="AS61" s="247">
        <f>SUM(AN61:AQ61)</f>
        <v>707.54564923801695</v>
      </c>
    </row>
    <row r="62" spans="2:48" ht="15" customHeight="1">
      <c r="N62" s="177"/>
      <c r="U62" s="177"/>
      <c r="AB62" s="177"/>
      <c r="AI62" s="177"/>
    </row>
    <row r="63" spans="2:48" s="262" customFormat="1" ht="51">
      <c r="B63" s="278" t="s">
        <v>404</v>
      </c>
      <c r="E63" s="263">
        <f t="shared" ref="E63:H63" si="87">E18+E53+E54+E55</f>
        <v>30040.947348381182</v>
      </c>
      <c r="F63" s="263">
        <f t="shared" si="87"/>
        <v>33716.518377728789</v>
      </c>
      <c r="G63" s="263">
        <f t="shared" si="87"/>
        <v>36785.149319848097</v>
      </c>
      <c r="H63" s="263">
        <f t="shared" si="87"/>
        <v>40427.236325851474</v>
      </c>
      <c r="J63" s="263">
        <f t="shared" ref="J63" si="88">J18+J53+J54+J55</f>
        <v>140969.85137180961</v>
      </c>
      <c r="L63" s="263">
        <f t="shared" ref="L63:O63" si="89">L18+L53+L54+L55</f>
        <v>36828.906180722828</v>
      </c>
      <c r="M63" s="263">
        <f t="shared" si="89"/>
        <v>40954.712256159764</v>
      </c>
      <c r="N63" s="181">
        <f t="shared" si="89"/>
        <v>45050.871581537736</v>
      </c>
      <c r="O63" s="263">
        <f t="shared" si="89"/>
        <v>43015.672700541945</v>
      </c>
      <c r="Q63" s="263">
        <f t="shared" ref="Q63" si="90">Q18+Q53+Q54+Q55</f>
        <v>165850.16271896227</v>
      </c>
      <c r="S63" s="263">
        <f t="shared" ref="S63:V63" si="91">S18+S53+S54+S55</f>
        <v>48150.100627007181</v>
      </c>
      <c r="T63" s="263">
        <f t="shared" si="91"/>
        <v>51889.412114005776</v>
      </c>
      <c r="U63" s="181">
        <f t="shared" si="91"/>
        <v>51910.920114539571</v>
      </c>
      <c r="V63" s="263">
        <f t="shared" si="91"/>
        <v>51896.19741769645</v>
      </c>
      <c r="X63" s="263">
        <f t="shared" ref="X63" si="92">X18+X53+X54+X55</f>
        <v>203846.630273249</v>
      </c>
      <c r="Z63" s="263">
        <f t="shared" ref="Z63:AC63" si="93">Z18+Z53+Z54+Z55</f>
        <v>35336.129794396402</v>
      </c>
      <c r="AA63" s="263">
        <f t="shared" si="93"/>
        <v>50154.331717804947</v>
      </c>
      <c r="AB63" s="181">
        <f t="shared" si="93"/>
        <v>53938.584693700817</v>
      </c>
      <c r="AC63" s="263">
        <f t="shared" si="93"/>
        <v>47576.74943213856</v>
      </c>
      <c r="AE63" s="263">
        <f t="shared" ref="AE63" si="94">AE18+AE53+AE54+AE55</f>
        <v>187005.79563804076</v>
      </c>
      <c r="AG63" s="263">
        <f t="shared" ref="AG63:AH63" si="95">AG18+AG53+AG54+AG55</f>
        <v>49154.194806884334</v>
      </c>
      <c r="AH63" s="263">
        <f t="shared" si="95"/>
        <v>55496.780112254164</v>
      </c>
      <c r="AI63" s="181">
        <f t="shared" ref="AI63:AJ63" si="96">AI18+AI53+AI54+AI55</f>
        <v>55905.916284748942</v>
      </c>
      <c r="AJ63" s="263">
        <f t="shared" si="96"/>
        <v>59218</v>
      </c>
      <c r="AL63" s="263">
        <f t="shared" ref="AL63" si="97">AL18+AL53+AL54+AL55</f>
        <v>219774.89120388744</v>
      </c>
      <c r="AN63" s="263">
        <v>57948</v>
      </c>
      <c r="AO63" s="263">
        <f>AO18+AO53+AO54+AO55</f>
        <v>59114</v>
      </c>
      <c r="AP63" s="263">
        <f t="shared" ref="AP63:AS63" si="98">AP18+AP53+AP54+AP55</f>
        <v>62119.950395200503</v>
      </c>
      <c r="AQ63" s="263">
        <f t="shared" si="98"/>
        <v>61520.328747140127</v>
      </c>
      <c r="AS63" s="263">
        <f t="shared" si="98"/>
        <v>240702.27914234065</v>
      </c>
      <c r="AT63" s="326"/>
      <c r="AU63" s="327"/>
    </row>
    <row r="64" spans="2:48" ht="15" customHeight="1">
      <c r="B64" s="279" t="s">
        <v>44</v>
      </c>
      <c r="E64" s="236">
        <f>IF(E22&gt;0,E63/E22,0)</f>
        <v>1.4009896667121011</v>
      </c>
      <c r="F64" s="236">
        <f>IF(F22&gt;0,F63/F22,0)</f>
        <v>1.5732279309557304</v>
      </c>
      <c r="G64" s="236">
        <f>IF(G22&gt;0,G63/G22,0)</f>
        <v>1.3534720476618596</v>
      </c>
      <c r="H64" s="236">
        <v>0.20395120824080373</v>
      </c>
      <c r="J64" s="236">
        <v>0.19024641793889632</v>
      </c>
      <c r="L64" s="236">
        <v>0.18787058871140111</v>
      </c>
      <c r="M64" s="236">
        <v>0.20952189623907294</v>
      </c>
      <c r="N64" s="191">
        <v>0.23001767287551667</v>
      </c>
      <c r="O64" s="236">
        <v>0.20821320746910305</v>
      </c>
      <c r="Q64" s="236">
        <v>0.20889153363564916</v>
      </c>
      <c r="S64" s="236">
        <v>0.22757610407815662</v>
      </c>
      <c r="T64" s="236">
        <v>0.23511773737396388</v>
      </c>
      <c r="U64" s="191">
        <v>0.22752768770182483</v>
      </c>
      <c r="V64" s="236">
        <v>0.22009890001637331</v>
      </c>
      <c r="X64" s="236">
        <v>0.22745374360360271</v>
      </c>
      <c r="Z64" s="236">
        <v>0.17543384295516987</v>
      </c>
      <c r="AA64" s="236">
        <v>0.23392432188058274</v>
      </c>
      <c r="AB64" s="191">
        <v>0.24023199776941953</v>
      </c>
      <c r="AC64" s="236">
        <v>0.20835145342701802</v>
      </c>
      <c r="AE64" s="236">
        <v>0.21527059002916193</v>
      </c>
      <c r="AG64" s="236">
        <v>0.20805073171169394</v>
      </c>
      <c r="AH64" s="236">
        <v>0.2181397993423444</v>
      </c>
      <c r="AI64" s="191">
        <v>0.21407521392432771</v>
      </c>
      <c r="AJ64" s="236">
        <v>0.21531827809910348</v>
      </c>
      <c r="AL64" s="236">
        <v>0.214029047731355</v>
      </c>
      <c r="AN64" s="236">
        <v>0.21085907147908661</v>
      </c>
      <c r="AO64" s="236">
        <v>0.20433767409679873</v>
      </c>
      <c r="AP64" s="236">
        <f>AP63/AP$31</f>
        <v>0.21205663096763999</v>
      </c>
      <c r="AQ64" s="236">
        <f>0+(IF(AQ31&gt;0,AQ63/AQ31,0))</f>
        <v>0.20172811565555521</v>
      </c>
      <c r="AS64" s="236">
        <f>IF(AS31&gt;0,AS63/AS31,0)</f>
        <v>0.20714103736338293</v>
      </c>
    </row>
    <row r="65" spans="2:48" ht="15" customHeight="1">
      <c r="N65" s="177"/>
      <c r="U65" s="177"/>
      <c r="AB65" s="177"/>
      <c r="AI65" s="177"/>
      <c r="AP65" s="269"/>
      <c r="AQ65" s="269"/>
    </row>
    <row r="66" spans="2:48" s="262" customFormat="1" ht="51">
      <c r="B66" s="278" t="s">
        <v>403</v>
      </c>
      <c r="E66" s="263">
        <f>E18+E53+E54+E55</f>
        <v>30040.947348381182</v>
      </c>
      <c r="F66" s="263">
        <f>F18+F53+F54+F55</f>
        <v>33716.518377728789</v>
      </c>
      <c r="G66" s="263">
        <f>G18+G53+G54+G55</f>
        <v>36785.149319848097</v>
      </c>
      <c r="H66" s="263">
        <v>40427.236325851474</v>
      </c>
      <c r="J66" s="263">
        <f>J18+J53+J54+J55</f>
        <v>140969.85137180961</v>
      </c>
      <c r="L66" s="263">
        <f>L18+L53+L54+L55</f>
        <v>36828.906180722828</v>
      </c>
      <c r="M66" s="263">
        <f>M18+M53+M54+M55</f>
        <v>40954.712256159764</v>
      </c>
      <c r="N66" s="181">
        <f>N18+N53+N54+N55</f>
        <v>45050.871581537736</v>
      </c>
      <c r="O66" s="263">
        <f>O18+O53+O54+O55</f>
        <v>43015.672700541945</v>
      </c>
      <c r="Q66" s="263">
        <f>Q18+Q53+Q54+Q55</f>
        <v>165850.16271896227</v>
      </c>
      <c r="S66" s="263">
        <f>S18+S53+S54+S55</f>
        <v>48150.100627007181</v>
      </c>
      <c r="T66" s="263">
        <f>T18+T53+T54+T55</f>
        <v>51889.412114005776</v>
      </c>
      <c r="U66" s="181">
        <f>U18+U53+U54+U55</f>
        <v>51910.920114539571</v>
      </c>
      <c r="V66" s="263">
        <f>V18+V53+V54+V55</f>
        <v>51896.19741769645</v>
      </c>
      <c r="X66" s="263">
        <f>X18+X53+X54+X55</f>
        <v>203846.630273249</v>
      </c>
      <c r="Z66" s="263">
        <f>Z18+Z53+Z54+Z55</f>
        <v>35336.129794396402</v>
      </c>
      <c r="AA66" s="263">
        <f>AA18+AA53+AA54+AA55</f>
        <v>50154.331717804947</v>
      </c>
      <c r="AB66" s="181">
        <f>AB18+AB53+AB54+AB55</f>
        <v>53938.584693700817</v>
      </c>
      <c r="AC66" s="263">
        <f>AC18+AC53+AC54+AC55</f>
        <v>47576.74943213856</v>
      </c>
      <c r="AE66" s="263">
        <f>AE18+AE53+AE54+AE55</f>
        <v>187005.79563804076</v>
      </c>
      <c r="AG66" s="263">
        <f>AG18+AG53+AG54+AG55</f>
        <v>49154.194806884334</v>
      </c>
      <c r="AH66" s="263">
        <f>AH18+AH53+AH54+AH55</f>
        <v>55496.780112254164</v>
      </c>
      <c r="AI66" s="181">
        <f>AI18+AI53+AI54+AI55</f>
        <v>55905.916284748942</v>
      </c>
      <c r="AJ66" s="263">
        <f>AJ18+AJ53+AJ54+AJ55</f>
        <v>59218</v>
      </c>
      <c r="AL66" s="263">
        <f>AL18+AL53+AL54+AL55</f>
        <v>219774.89120388744</v>
      </c>
      <c r="AN66" s="263">
        <f>AN18+AN53+AN54+AN55</f>
        <v>57948</v>
      </c>
      <c r="AO66" s="263">
        <f>AO18+AO53+AO54+AO55+AO57</f>
        <v>59592</v>
      </c>
      <c r="AP66" s="263">
        <f>AP18+AP53+AP54+AP55+AP57</f>
        <v>64252.410395200503</v>
      </c>
      <c r="AQ66" s="263">
        <f>AQ18+AQ53+AQ54+AQ55+AQ57</f>
        <v>62677.793849607806</v>
      </c>
      <c r="AS66" s="263">
        <f>AS18+AS53+AS54+AS55+AS57</f>
        <v>244470.20424480832</v>
      </c>
      <c r="AT66" s="326"/>
      <c r="AU66" s="335"/>
    </row>
    <row r="67" spans="2:48" ht="15" customHeight="1">
      <c r="B67" s="279" t="s">
        <v>44</v>
      </c>
      <c r="E67" s="236">
        <f>IF(E31&gt;0,E66/E31,0)</f>
        <v>0.17138988570374866</v>
      </c>
      <c r="F67" s="236">
        <f>IF(F31&gt;0,F66/F31,0)</f>
        <v>0.18492421881240401</v>
      </c>
      <c r="G67" s="236">
        <f>IF(G31&gt;0,G66/G31,0)</f>
        <v>0.19866587241385336</v>
      </c>
      <c r="H67" s="236">
        <v>0.20395120824080373</v>
      </c>
      <c r="J67" s="236">
        <f>IF(J31&gt;0,J66/J31,0)</f>
        <v>0.19024641793889632</v>
      </c>
      <c r="L67" s="236">
        <f>IF(L31&gt;0,L66/L31,0)</f>
        <v>0.18787058871140111</v>
      </c>
      <c r="M67" s="236">
        <f>IF(M31&gt;0,M66/M31,0)</f>
        <v>0.20952189623907294</v>
      </c>
      <c r="N67" s="191">
        <f>IF(N31&gt;0,N66/N31,0)</f>
        <v>0.23001767287551667</v>
      </c>
      <c r="O67" s="236">
        <f>IF(O31&gt;0,O66/O31,0)</f>
        <v>0.20821320746910305</v>
      </c>
      <c r="Q67" s="236">
        <f>IF(Q31&gt;0,Q66/Q31,0)</f>
        <v>0.20889153363564916</v>
      </c>
      <c r="S67" s="236">
        <f>IF(S31&gt;0,S66/S31,0)</f>
        <v>0.22757610407815662</v>
      </c>
      <c r="T67" s="236">
        <f>IF(T31&gt;0,T66/T31,0)</f>
        <v>0.23511773737396388</v>
      </c>
      <c r="U67" s="191">
        <f>IF(U31&gt;0,U66/U31,0)</f>
        <v>0.22752768770182483</v>
      </c>
      <c r="V67" s="236">
        <f>IF(V31&gt;0,V66/V31,0)</f>
        <v>0.22009890001637331</v>
      </c>
      <c r="X67" s="236">
        <f>IF(X31&gt;0,X66/X31,0)</f>
        <v>0.22745374360360271</v>
      </c>
      <c r="Z67" s="236">
        <f>IF(Z31&gt;0,Z66/Z31,0)</f>
        <v>0.17543384295516987</v>
      </c>
      <c r="AA67" s="236">
        <f>IF(AA31&gt;0,AA66/AA31,0)</f>
        <v>0.23392432188058274</v>
      </c>
      <c r="AB67" s="191">
        <f>IF(AB31&gt;0,AB66/AB31,0)</f>
        <v>0.24023199776941953</v>
      </c>
      <c r="AC67" s="236">
        <f>IF(AC31&gt;0,AC66/AC31,0)</f>
        <v>0.20835145342701802</v>
      </c>
      <c r="AE67" s="236">
        <f>IF(AE31&gt;0,AE66/AE31,0)</f>
        <v>0.21527059002916193</v>
      </c>
      <c r="AG67" s="236">
        <f>IF(AG31&gt;0,AG66/AG31,0)</f>
        <v>0.20805073171169394</v>
      </c>
      <c r="AH67" s="236">
        <f>IF(AH31&gt;0,AH66/AH31,0)</f>
        <v>0.2181397993423444</v>
      </c>
      <c r="AI67" s="191">
        <f>0+(IF(AI31&gt;0,AI66/AI31,0))</f>
        <v>0.21407521392432771</v>
      </c>
      <c r="AJ67" s="236">
        <f>0+(IF(AJ31&gt;0,AJ66/AJ31,0))</f>
        <v>0.21531827809910348</v>
      </c>
      <c r="AL67" s="236">
        <f>IF(AL31&gt;0,AL66/AL31,0)</f>
        <v>0.214029047731355</v>
      </c>
      <c r="AN67" s="236">
        <f>0+(IF(AN31&gt;0,AN66/AN31,0))</f>
        <v>0.21085907147908661</v>
      </c>
      <c r="AO67" s="236">
        <f>0+(IF(AO31&gt;0,AO66/AO31,0))</f>
        <v>0.2059899630337387</v>
      </c>
      <c r="AP67" s="236">
        <f>0+(IF(AP31&gt;0,AP66/AP31,0))</f>
        <v>0.21933613264779894</v>
      </c>
      <c r="AQ67" s="236">
        <f>IF(AQ31&gt;0,AQ66/AQ31,0)</f>
        <v>0.20552349937363593</v>
      </c>
      <c r="AS67" s="236">
        <f>IF(AS31&gt;0,AS66/AS31,0)</f>
        <v>0.21038359874341514</v>
      </c>
    </row>
    <row r="68" spans="2:48" customFormat="1" ht="15" customHeight="1"/>
    <row r="69" spans="2:48" ht="15" customHeight="1">
      <c r="N69" s="177"/>
      <c r="U69" s="177"/>
      <c r="AB69" s="177"/>
      <c r="AI69" s="177"/>
    </row>
    <row r="70" spans="2:48" s="262" customFormat="1" ht="66" customHeight="1">
      <c r="B70" s="278" t="s">
        <v>405</v>
      </c>
      <c r="E70" s="263">
        <f t="shared" ref="E70:G70" si="99">E59-E57+E48-E58</f>
        <v>23582.896731292029</v>
      </c>
      <c r="F70" s="263">
        <f t="shared" si="99"/>
        <v>27729.324179415838</v>
      </c>
      <c r="G70" s="263">
        <f t="shared" si="99"/>
        <v>34154.720057710547</v>
      </c>
      <c r="H70" s="263">
        <v>32969.062648966028</v>
      </c>
      <c r="J70" s="263">
        <v>118436.00361738444</v>
      </c>
      <c r="L70" s="263">
        <v>30863.139067681706</v>
      </c>
      <c r="M70" s="263">
        <v>33717.507469176366</v>
      </c>
      <c r="N70" s="181">
        <v>37980.87781830092</v>
      </c>
      <c r="O70" s="263">
        <v>37844.469014861541</v>
      </c>
      <c r="Q70" s="263">
        <v>140405.99337002053</v>
      </c>
      <c r="S70" s="263">
        <v>37577.835875249839</v>
      </c>
      <c r="T70" s="263">
        <v>40579.24625345994</v>
      </c>
      <c r="U70" s="181">
        <v>40923.470386276444</v>
      </c>
      <c r="V70" s="263">
        <v>42351.08589620678</v>
      </c>
      <c r="X70" s="263">
        <v>161431.63841119298</v>
      </c>
      <c r="Z70" s="263">
        <v>26080.20515043542</v>
      </c>
      <c r="AA70" s="263">
        <v>37855.55726751843</v>
      </c>
      <c r="AB70" s="181">
        <v>41018.513312968869</v>
      </c>
      <c r="AC70" s="263">
        <v>36713.426999632364</v>
      </c>
      <c r="AE70" s="263">
        <v>141667.7027305552</v>
      </c>
      <c r="AG70" s="263">
        <v>38958.259785207811</v>
      </c>
      <c r="AH70" s="263">
        <v>43133.482790516326</v>
      </c>
      <c r="AI70" s="181">
        <v>44357.706003548243</v>
      </c>
      <c r="AJ70" s="263">
        <v>48319.383171901849</v>
      </c>
      <c r="AL70" s="263">
        <v>174768.83175117403</v>
      </c>
      <c r="AN70" s="263">
        <v>45862.687217993487</v>
      </c>
      <c r="AO70" s="263">
        <f>AO59-AO57+AO48-AO58</f>
        <v>46600.642241538713</v>
      </c>
      <c r="AP70" s="263">
        <f>AP59-AP57+AP48-AP58</f>
        <v>48294.0322244786</v>
      </c>
      <c r="AQ70" s="263">
        <f>AQ59-AQ57+AQ48-AQ58</f>
        <v>50921.458836353391</v>
      </c>
      <c r="AS70" s="263">
        <f>AS59-AS57+AS48-AS58</f>
        <v>191678.8205203641</v>
      </c>
    </row>
    <row r="71" spans="2:48" ht="15" customHeight="1">
      <c r="B71" s="279" t="s">
        <v>44</v>
      </c>
      <c r="E71" s="236">
        <f>IF(E22&gt;0,E70/E22,0)</f>
        <v>1.0998120082074947</v>
      </c>
      <c r="F71" s="236">
        <v>0.15208639144252592</v>
      </c>
      <c r="G71" s="236">
        <f>IF(G22&gt;0,G70/G22,0)</f>
        <v>1.2566880860501011</v>
      </c>
      <c r="H71" s="236">
        <v>0.16632549669302069</v>
      </c>
      <c r="J71" s="236">
        <v>0.15983577498267398</v>
      </c>
      <c r="L71" s="236">
        <v>0.15743818395459619</v>
      </c>
      <c r="M71" s="236">
        <v>0.17249678271965879</v>
      </c>
      <c r="N71" s="191">
        <v>0.19392018007294479</v>
      </c>
      <c r="O71" s="236">
        <v>0.18318249567790981</v>
      </c>
      <c r="Q71" s="236">
        <v>0.17684410317040353</v>
      </c>
      <c r="S71" s="236">
        <v>0.17760746866188412</v>
      </c>
      <c r="T71" s="236">
        <v>0.18386989126976758</v>
      </c>
      <c r="U71" s="191">
        <v>0.17936924579989541</v>
      </c>
      <c r="V71" s="236">
        <v>0.1796167712487442</v>
      </c>
      <c r="X71" s="236">
        <v>0.18012674746435367</v>
      </c>
      <c r="Z71" s="236">
        <v>0.12948080735558251</v>
      </c>
      <c r="AA71" s="236">
        <v>0.17656172976325676</v>
      </c>
      <c r="AB71" s="191">
        <v>0.18268850498513045</v>
      </c>
      <c r="AC71" s="236">
        <v>0.16077802638809441</v>
      </c>
      <c r="AE71" s="236">
        <v>0.16307991873102595</v>
      </c>
      <c r="AG71" s="236">
        <v>0.16489527468348544</v>
      </c>
      <c r="AH71" s="236">
        <v>0.16954369716274909</v>
      </c>
      <c r="AI71" s="191">
        <v>0.16985474942465956</v>
      </c>
      <c r="AJ71" s="236">
        <v>0.17569060730495292</v>
      </c>
      <c r="AL71" s="236">
        <v>0.17019963667334323</v>
      </c>
      <c r="AN71" s="236">
        <v>0.16688347556985367</v>
      </c>
      <c r="AO71" s="236">
        <v>0.16108310801253592</v>
      </c>
      <c r="AP71" s="236">
        <f>AP70/AP$31</f>
        <v>0.16485959348346188</v>
      </c>
      <c r="AQ71" s="236">
        <f>AQ70/AQ$31</f>
        <v>0.16697391165951814</v>
      </c>
      <c r="AS71" s="236">
        <f>AS70/AS$31</f>
        <v>0.16495294462790858</v>
      </c>
    </row>
    <row r="72" spans="2:48" ht="15" customHeight="1">
      <c r="N72" s="177"/>
      <c r="U72" s="177"/>
      <c r="AB72" s="177"/>
      <c r="AI72" s="177"/>
    </row>
    <row r="73" spans="2:48" ht="15" customHeight="1">
      <c r="N73" s="177"/>
      <c r="U73" s="177"/>
      <c r="AB73" s="177"/>
      <c r="AI73" s="177"/>
    </row>
    <row r="74" spans="2:48" s="262" customFormat="1" ht="63.75">
      <c r="B74" s="278" t="s">
        <v>407</v>
      </c>
      <c r="E74" s="263">
        <f>E48+E59</f>
        <v>23582.896731292029</v>
      </c>
      <c r="F74" s="263">
        <v>27729.324179415838</v>
      </c>
      <c r="G74" s="263">
        <f>G48+G59</f>
        <v>34154.720057710547</v>
      </c>
      <c r="H74" s="263">
        <v>32969.062648966028</v>
      </c>
      <c r="J74" s="263">
        <f>J48+J59</f>
        <v>118436.00361738444</v>
      </c>
      <c r="L74" s="263">
        <f>L48+L59</f>
        <v>30863.139067681706</v>
      </c>
      <c r="M74" s="263">
        <f>M48+M59</f>
        <v>33717.507469176366</v>
      </c>
      <c r="N74" s="181">
        <f>N48+N59</f>
        <v>37980.87781830092</v>
      </c>
      <c r="O74" s="263">
        <f>O48+O59</f>
        <v>37844.469014861541</v>
      </c>
      <c r="Q74" s="263">
        <f>Q48+Q59</f>
        <v>140405.99337002053</v>
      </c>
      <c r="S74" s="263">
        <f>S48+S59</f>
        <v>37577.835875249839</v>
      </c>
      <c r="T74" s="263">
        <f>T48+T59</f>
        <v>40579.24625345994</v>
      </c>
      <c r="U74" s="181">
        <f>U48+U59</f>
        <v>40923.470386276444</v>
      </c>
      <c r="V74" s="263">
        <f>V48+V59</f>
        <v>42351.08589620678</v>
      </c>
      <c r="X74" s="263">
        <f>X48+X59</f>
        <v>161431.63841119298</v>
      </c>
      <c r="Z74" s="263">
        <f>Z48+Z59</f>
        <v>26080.20515043542</v>
      </c>
      <c r="AA74" s="263">
        <f>AA48+AA59</f>
        <v>37855.55726751843</v>
      </c>
      <c r="AB74" s="181">
        <f>AB48+AB59</f>
        <v>41018.513312968869</v>
      </c>
      <c r="AC74" s="263">
        <f>AC48+AC59</f>
        <v>36713.426999632364</v>
      </c>
      <c r="AE74" s="263">
        <f>AE48+AE59</f>
        <v>141667.7027305552</v>
      </c>
      <c r="AG74" s="263">
        <f>AG48+AG59</f>
        <v>38958.259785207811</v>
      </c>
      <c r="AH74" s="263">
        <f>AH48+AH59</f>
        <v>43133.482790516326</v>
      </c>
      <c r="AI74" s="181">
        <f>AI48+AI59</f>
        <v>44357.706003548243</v>
      </c>
      <c r="AJ74" s="263">
        <f>AJ48+AJ59</f>
        <v>48319.383171901849</v>
      </c>
      <c r="AL74" s="263">
        <f>AL48+AL59</f>
        <v>174768.83175117403</v>
      </c>
      <c r="AN74" s="263">
        <f>AN48+AN59</f>
        <v>45862.687217993487</v>
      </c>
      <c r="AO74" s="263">
        <f>AO48+AO59+AO61</f>
        <v>47222.34224153871</v>
      </c>
      <c r="AP74" s="263">
        <f>AP48+AP59+AP61</f>
        <v>50621.1212244786</v>
      </c>
      <c r="AQ74" s="263">
        <f>AQ48+AQ59+AQ61</f>
        <v>52430.771816490167</v>
      </c>
      <c r="AS74" s="263">
        <f>AS48+AS59+AS61</f>
        <v>196136.92250050089</v>
      </c>
      <c r="AV74" s="339"/>
    </row>
    <row r="75" spans="2:48" ht="15" customHeight="1">
      <c r="B75" s="279" t="s">
        <v>44</v>
      </c>
      <c r="E75" s="236">
        <f>IF(E31&gt;0,E74/E31,0)</f>
        <v>0.1345453566582431</v>
      </c>
      <c r="F75" s="236">
        <v>0.15208639144252592</v>
      </c>
      <c r="G75" s="236">
        <f>IF(G31&gt;0,G74/G31,0)</f>
        <v>0.18445969046684901</v>
      </c>
      <c r="H75" s="236">
        <v>0.16632549669302069</v>
      </c>
      <c r="J75" s="236">
        <f>IF(J31&gt;0,J74/J31,0)</f>
        <v>0.15983577498267398</v>
      </c>
      <c r="L75" s="236">
        <f>IF(L31&gt;0,L74/L31,0)</f>
        <v>0.15743818395459619</v>
      </c>
      <c r="M75" s="236">
        <f>IF(M31&gt;0,M74/M31,0)</f>
        <v>0.17249678271965879</v>
      </c>
      <c r="N75" s="191">
        <f>IF(N31&gt;0,N74/N31,0)</f>
        <v>0.19392018007294479</v>
      </c>
      <c r="O75" s="236">
        <f>IF(O31&gt;0,O74/O31,0)</f>
        <v>0.18318249567790981</v>
      </c>
      <c r="Q75" s="236">
        <f>IF(Q31&gt;0,Q74/Q31,0)</f>
        <v>0.17684410317040353</v>
      </c>
      <c r="S75" s="236">
        <f>IF(S31&gt;0,S74/S31,0)</f>
        <v>0.17760746866188412</v>
      </c>
      <c r="T75" s="236">
        <f>IF(T31&gt;0,T74/T31,0)</f>
        <v>0.18386989126976758</v>
      </c>
      <c r="U75" s="191">
        <f>IF(U31&gt;0,U74/U31,0)</f>
        <v>0.17936924579989541</v>
      </c>
      <c r="V75" s="236">
        <f>IF(V31&gt;0,V74/V31,0)</f>
        <v>0.1796167712487442</v>
      </c>
      <c r="X75" s="236">
        <f>IF(X31&gt;0,X74/X31,0)</f>
        <v>0.18012674746435367</v>
      </c>
      <c r="Z75" s="236">
        <f>IF(Z31&gt;0,Z74/Z31,0)</f>
        <v>0.12948080735558251</v>
      </c>
      <c r="AA75" s="236">
        <f>IF(AA31&gt;0,AA74/AA31,0)</f>
        <v>0.17656172976325676</v>
      </c>
      <c r="AB75" s="191">
        <f>IF(AB31&gt;0,AB74/AB31,0)</f>
        <v>0.18268850498513045</v>
      </c>
      <c r="AC75" s="236">
        <f>IF(AC31&gt;0,AC74/AC31,0)</f>
        <v>0.16077802638809441</v>
      </c>
      <c r="AE75" s="236">
        <f>IF(AE31&gt;0,AE74/AE31,0)</f>
        <v>0.16307991873102595</v>
      </c>
      <c r="AG75" s="236">
        <f>IF(AG31&gt;0,AG74/AG31,0)</f>
        <v>0.16489527468348544</v>
      </c>
      <c r="AH75" s="236">
        <f>IF(AH31&gt;0,AH74/AH31,0)</f>
        <v>0.16954369716274909</v>
      </c>
      <c r="AI75" s="191">
        <f>IF(AI31&gt;0,AI74/AI31,0)</f>
        <v>0.16985474942465956</v>
      </c>
      <c r="AJ75" s="236">
        <f>IF(AJ31&gt;0,AJ74/AJ31,0)</f>
        <v>0.17569060730495292</v>
      </c>
      <c r="AL75" s="236">
        <f>IF(AL31&gt;0,AL74/AL31,0)</f>
        <v>0.17019963667334323</v>
      </c>
      <c r="AN75" s="236">
        <f>IF(AN31&gt;0,AN74/AN31,0)</f>
        <v>0.16688347556985367</v>
      </c>
      <c r="AO75" s="236">
        <f>IF(AO31&gt;0,AO74/AO31,0)</f>
        <v>0.16323212063198278</v>
      </c>
      <c r="AP75" s="236">
        <f>IF(AP31&gt;0,AP74/AP31,0)</f>
        <v>0.17280349315115995</v>
      </c>
      <c r="AQ75" s="236">
        <f>IF(AQ31&gt;0,AQ74/AQ31,0)</f>
        <v>0.17192302148415667</v>
      </c>
      <c r="AS75" s="236">
        <f>IF(AS31&gt;0,AS74/AS31,0)</f>
        <v>0.16878945117087818</v>
      </c>
    </row>
    <row r="76" spans="2:48" ht="15" customHeight="1">
      <c r="N76" s="177"/>
      <c r="U76" s="177"/>
      <c r="AB76" s="177"/>
      <c r="AI76" s="177"/>
    </row>
    <row r="78" spans="2:48" ht="12.75">
      <c r="B78" s="280" t="s">
        <v>418</v>
      </c>
    </row>
    <row r="79" spans="2:48" ht="12.75">
      <c r="B79" s="280" t="s">
        <v>419</v>
      </c>
    </row>
    <row r="80" spans="2:48" ht="12.75">
      <c r="B80" s="280"/>
    </row>
    <row r="81" spans="2:41" ht="12.75">
      <c r="B81" s="280"/>
      <c r="AN81" s="269"/>
      <c r="AO81" s="269"/>
    </row>
    <row r="82" spans="2:41" ht="12.75">
      <c r="B82" s="281"/>
    </row>
  </sheetData>
  <phoneticPr fontId="3" type="noConversion"/>
  <hyperlinks>
    <hyperlink ref="E2" location="Contents!A1" display="Back" xr:uid="{00000000-0004-0000-0100-000000000000}"/>
    <hyperlink ref="AS2" location="Contents!A1" display="Back" xr:uid="{00000000-0004-0000-0100-000001000000}"/>
  </hyperlinks>
  <printOptions horizontalCentered="1" verticalCentered="1"/>
  <pageMargins left="0.25" right="0.25" top="0.75" bottom="0.75" header="0.3" footer="0.3"/>
  <pageSetup scale="37" orientation="landscape" r:id="rId1"/>
  <ignoredErrors>
    <ignoredError sqref="U10:U12 U33:U35 U42 U45:U46 U48:U52 U77 U18:U19 U22:U23 U25:U30 U72 U59 U73:U75"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2:AL83"/>
  <sheetViews>
    <sheetView showGridLines="0" view="pageBreakPreview" zoomScale="80" zoomScaleNormal="100" zoomScaleSheetLayoutView="80" workbookViewId="0">
      <pane xSplit="2" ySplit="9" topLeftCell="C10" activePane="bottomRight" state="frozen"/>
      <selection activeCell="B78" sqref="B78"/>
      <selection pane="topRight" activeCell="B78" sqref="B78"/>
      <selection pane="bottomLeft" activeCell="B78" sqref="B78"/>
      <selection pane="bottomRight" activeCell="C10" sqref="C10"/>
    </sheetView>
  </sheetViews>
  <sheetFormatPr defaultColWidth="14.42578125" defaultRowHeight="12.75"/>
  <cols>
    <col min="1" max="1" width="1" style="58" customWidth="1"/>
    <col min="2" max="2" width="42.7109375" style="58" customWidth="1"/>
    <col min="3" max="5" width="0.85546875" style="58" customWidth="1"/>
    <col min="6" max="8" width="13.85546875" style="58" hidden="1" customWidth="1"/>
    <col min="9" max="9" width="14.42578125" style="58" customWidth="1"/>
    <col min="10" max="10" width="0.85546875" style="58" customWidth="1"/>
    <col min="11" max="11" width="13.85546875" style="58" hidden="1" customWidth="1"/>
    <col min="12" max="13" width="13.85546875" style="192" hidden="1" customWidth="1"/>
    <col min="14" max="14" width="14.42578125" style="58" customWidth="1"/>
    <col min="15" max="15" width="0.85546875" style="58" customWidth="1"/>
    <col min="16" max="16" width="13.85546875" style="58" hidden="1" customWidth="1"/>
    <col min="17" max="18" width="13.85546875" style="192" hidden="1" customWidth="1"/>
    <col min="19" max="19" width="14.42578125" style="58" customWidth="1"/>
    <col min="20" max="20" width="0.85546875" style="58" customWidth="1"/>
    <col min="21" max="21" width="15" style="58" hidden="1" customWidth="1"/>
    <col min="22" max="23" width="15" style="192" hidden="1" customWidth="1"/>
    <col min="24" max="24" width="14.42578125" style="58" customWidth="1"/>
    <col min="25" max="25" width="0.85546875" style="58" customWidth="1"/>
    <col min="26" max="26" width="15" style="58" bestFit="1" customWidth="1"/>
    <col min="27" max="28" width="15" style="192" customWidth="1"/>
    <col min="29" max="29" width="14.42578125" style="58" customWidth="1"/>
    <col min="30" max="30" width="0.85546875" style="58" customWidth="1"/>
    <col min="31" max="34" width="14.42578125" style="58" customWidth="1"/>
    <col min="35" max="35" width="14.42578125" style="192"/>
    <col min="36" max="16384" width="14.42578125" style="58"/>
  </cols>
  <sheetData>
    <row r="2" spans="2:35">
      <c r="K2" s="192"/>
      <c r="P2" s="192"/>
      <c r="AC2" s="156"/>
      <c r="AE2" s="156"/>
      <c r="AF2" s="156"/>
      <c r="AG2" s="156"/>
      <c r="AH2" s="104" t="s">
        <v>81</v>
      </c>
    </row>
    <row r="6" spans="2:35" ht="18" customHeight="1">
      <c r="B6" s="22" t="s">
        <v>59</v>
      </c>
      <c r="C6" s="22"/>
      <c r="D6" s="22"/>
      <c r="E6" s="22"/>
      <c r="F6" s="22"/>
      <c r="G6" s="22"/>
      <c r="H6" s="22"/>
      <c r="I6" s="22"/>
      <c r="J6" s="22"/>
      <c r="K6" s="22"/>
      <c r="L6" s="178"/>
      <c r="M6" s="178"/>
      <c r="N6" s="22"/>
      <c r="O6" s="22"/>
      <c r="P6" s="22"/>
      <c r="Q6" s="178"/>
      <c r="R6" s="178"/>
      <c r="S6" s="22"/>
      <c r="T6" s="22"/>
      <c r="U6" s="22"/>
      <c r="V6" s="178"/>
      <c r="W6" s="178"/>
      <c r="X6" s="22"/>
      <c r="Y6" s="22"/>
      <c r="Z6" s="22"/>
      <c r="AA6" s="178"/>
      <c r="AB6" s="178"/>
      <c r="AC6" s="22"/>
      <c r="AD6" s="22"/>
      <c r="AE6" s="22"/>
      <c r="AF6" s="22"/>
      <c r="AG6" s="22"/>
      <c r="AH6" s="22"/>
    </row>
    <row r="7" spans="2:35">
      <c r="B7" s="82"/>
    </row>
    <row r="8" spans="2:35">
      <c r="B8" s="82"/>
    </row>
    <row r="9" spans="2:35" s="135" customFormat="1" ht="30.75" customHeight="1">
      <c r="B9" s="101"/>
      <c r="F9" s="99" t="s">
        <v>248</v>
      </c>
      <c r="G9" s="99" t="s">
        <v>249</v>
      </c>
      <c r="H9" s="99" t="s">
        <v>250</v>
      </c>
      <c r="I9" s="99" t="s">
        <v>251</v>
      </c>
      <c r="K9" s="99" t="s">
        <v>278</v>
      </c>
      <c r="L9" s="193" t="s">
        <v>281</v>
      </c>
      <c r="M9" s="193" t="s">
        <v>285</v>
      </c>
      <c r="N9" s="193" t="s">
        <v>291</v>
      </c>
      <c r="P9" s="99" t="s">
        <v>298</v>
      </c>
      <c r="Q9" s="193" t="s">
        <v>299</v>
      </c>
      <c r="R9" s="193" t="s">
        <v>300</v>
      </c>
      <c r="S9" s="193" t="s">
        <v>301</v>
      </c>
      <c r="U9" s="99" t="s">
        <v>324</v>
      </c>
      <c r="V9" s="193" t="s">
        <v>325</v>
      </c>
      <c r="W9" s="193" t="s">
        <v>326</v>
      </c>
      <c r="X9" s="193" t="s">
        <v>327</v>
      </c>
      <c r="Z9" s="99" t="s">
        <v>361</v>
      </c>
      <c r="AA9" s="193" t="s">
        <v>362</v>
      </c>
      <c r="AB9" s="193" t="s">
        <v>363</v>
      </c>
      <c r="AC9" s="193" t="s">
        <v>364</v>
      </c>
      <c r="AE9" s="193" t="s">
        <v>382</v>
      </c>
      <c r="AF9" s="193" t="s">
        <v>388</v>
      </c>
      <c r="AG9" s="193" t="s">
        <v>399</v>
      </c>
      <c r="AH9" s="193" t="s">
        <v>415</v>
      </c>
      <c r="AI9" s="239"/>
    </row>
    <row r="10" spans="2:35">
      <c r="B10" s="83"/>
      <c r="F10" s="83"/>
      <c r="G10" s="83"/>
      <c r="H10" s="83"/>
      <c r="I10" s="83"/>
      <c r="K10" s="83"/>
      <c r="L10" s="194"/>
      <c r="M10" s="194"/>
      <c r="N10" s="83"/>
      <c r="P10" s="83"/>
      <c r="Q10" s="194"/>
      <c r="R10" s="194"/>
      <c r="S10" s="83"/>
      <c r="U10" s="83"/>
      <c r="V10" s="194"/>
      <c r="W10" s="194"/>
      <c r="X10" s="83"/>
      <c r="Z10" s="83"/>
      <c r="AA10" s="194"/>
      <c r="AB10" s="194"/>
      <c r="AC10" s="83"/>
      <c r="AE10" s="83"/>
      <c r="AF10" s="83"/>
      <c r="AG10" s="83"/>
      <c r="AH10" s="83"/>
    </row>
    <row r="11" spans="2:35">
      <c r="B11" s="88" t="s">
        <v>135</v>
      </c>
      <c r="F11" s="15"/>
      <c r="G11" s="15"/>
      <c r="H11" s="15"/>
      <c r="I11" s="15"/>
      <c r="K11" s="15"/>
      <c r="L11" s="195"/>
      <c r="M11" s="195"/>
      <c r="N11" s="15"/>
      <c r="P11" s="15"/>
      <c r="Q11" s="195"/>
      <c r="R11" s="195"/>
      <c r="S11" s="15"/>
      <c r="U11" s="15"/>
      <c r="V11" s="195"/>
      <c r="W11" s="195"/>
      <c r="X11" s="15"/>
      <c r="Z11" s="15"/>
      <c r="AA11" s="195"/>
      <c r="AB11" s="195"/>
      <c r="AC11" s="15"/>
      <c r="AE11" s="15"/>
      <c r="AF11" s="15"/>
      <c r="AG11" s="15"/>
      <c r="AH11" s="15"/>
    </row>
    <row r="12" spans="2:35">
      <c r="B12" s="157" t="s">
        <v>102</v>
      </c>
      <c r="F12" s="15"/>
      <c r="G12" s="15"/>
      <c r="H12" s="15"/>
      <c r="I12" s="15"/>
      <c r="K12" s="15"/>
      <c r="L12" s="241"/>
      <c r="M12" s="195"/>
      <c r="N12" s="15"/>
      <c r="P12" s="15"/>
      <c r="Q12" s="241"/>
      <c r="R12" s="195"/>
      <c r="S12" s="15"/>
      <c r="U12" s="15"/>
      <c r="V12" s="241"/>
      <c r="W12" s="195"/>
      <c r="X12" s="15"/>
      <c r="Z12" s="15"/>
      <c r="AA12" s="241"/>
      <c r="AB12" s="195"/>
      <c r="AC12" s="15"/>
      <c r="AE12" s="15"/>
      <c r="AF12" s="15"/>
      <c r="AG12" s="15"/>
      <c r="AH12" s="15"/>
    </row>
    <row r="13" spans="2:35">
      <c r="B13" s="89" t="s">
        <v>4</v>
      </c>
      <c r="F13" s="15">
        <v>105102.26684276442</v>
      </c>
      <c r="G13" s="15">
        <v>103013.58210129407</v>
      </c>
      <c r="H13" s="15">
        <v>89663.715125053975</v>
      </c>
      <c r="I13" s="15">
        <v>99829.368650610602</v>
      </c>
      <c r="K13" s="15">
        <v>66106.847112846226</v>
      </c>
      <c r="L13" s="241">
        <v>59205.199875748345</v>
      </c>
      <c r="M13" s="195">
        <v>85314.991049120435</v>
      </c>
      <c r="N13" s="15">
        <v>85443.880949072642</v>
      </c>
      <c r="P13" s="15">
        <v>105787.19343213674</v>
      </c>
      <c r="Q13" s="241">
        <v>82354</v>
      </c>
      <c r="R13" s="195">
        <v>86691</v>
      </c>
      <c r="S13" s="15">
        <v>96929</v>
      </c>
      <c r="U13" s="15">
        <v>128937</v>
      </c>
      <c r="V13" s="241">
        <v>137160</v>
      </c>
      <c r="W13" s="195">
        <v>148910</v>
      </c>
      <c r="X13" s="15">
        <v>105633</v>
      </c>
      <c r="Z13" s="15">
        <v>96620</v>
      </c>
      <c r="AA13" s="241">
        <v>88916</v>
      </c>
      <c r="AB13" s="195">
        <v>83437</v>
      </c>
      <c r="AC13" s="15">
        <v>108153</v>
      </c>
      <c r="AE13" s="15">
        <v>225502</v>
      </c>
      <c r="AF13" s="15">
        <v>78381</v>
      </c>
      <c r="AG13" s="15">
        <v>102418</v>
      </c>
      <c r="AH13" s="15">
        <v>127898</v>
      </c>
    </row>
    <row r="14" spans="2:35">
      <c r="B14" s="89" t="s">
        <v>100</v>
      </c>
      <c r="F14" s="15">
        <v>88984.485145430051</v>
      </c>
      <c r="G14" s="15">
        <v>80372.216781866489</v>
      </c>
      <c r="H14" s="15">
        <v>118239.90314751939</v>
      </c>
      <c r="I14" s="15">
        <v>120960.4165527539</v>
      </c>
      <c r="K14" s="15">
        <v>48343.394687534579</v>
      </c>
      <c r="L14" s="241">
        <v>22975.181295754381</v>
      </c>
      <c r="M14" s="195">
        <v>49607.117976770438</v>
      </c>
      <c r="N14" s="15">
        <v>67913.203261392599</v>
      </c>
      <c r="P14" s="15">
        <v>36630.97164443745</v>
      </c>
      <c r="Q14" s="241">
        <v>58300</v>
      </c>
      <c r="R14" s="195">
        <v>109663</v>
      </c>
      <c r="S14" s="15">
        <v>125641</v>
      </c>
      <c r="U14" s="15">
        <v>110987</v>
      </c>
      <c r="V14" s="241">
        <v>145568</v>
      </c>
      <c r="W14" s="195">
        <v>155786</v>
      </c>
      <c r="X14" s="15">
        <v>203676</v>
      </c>
      <c r="Z14" s="15">
        <v>121779</v>
      </c>
      <c r="AA14" s="241">
        <v>149582</v>
      </c>
      <c r="AB14" s="195">
        <v>194258</v>
      </c>
      <c r="AC14" s="15">
        <v>211398</v>
      </c>
      <c r="AE14" s="15">
        <v>72432</v>
      </c>
      <c r="AF14" s="15">
        <v>112224</v>
      </c>
      <c r="AG14" s="15">
        <v>73135</v>
      </c>
      <c r="AH14" s="15">
        <v>101092</v>
      </c>
    </row>
    <row r="15" spans="2:35">
      <c r="B15" s="89" t="s">
        <v>335</v>
      </c>
      <c r="F15" s="15">
        <v>62726.889341945091</v>
      </c>
      <c r="G15" s="15">
        <v>66175.829506861468</v>
      </c>
      <c r="H15" s="15">
        <v>67474.918418159112</v>
      </c>
      <c r="I15" s="15">
        <v>71388.492789145806</v>
      </c>
      <c r="K15" s="15">
        <v>72175.798930542951</v>
      </c>
      <c r="L15" s="241">
        <v>80766.406843082586</v>
      </c>
      <c r="M15" s="195">
        <v>73803.875026492155</v>
      </c>
      <c r="N15" s="15">
        <v>73872.424574635297</v>
      </c>
      <c r="P15" s="15">
        <v>74251.89425327917</v>
      </c>
      <c r="Q15" s="241">
        <v>75397</v>
      </c>
      <c r="R15" s="195">
        <v>82920</v>
      </c>
      <c r="S15" s="15">
        <v>89772</v>
      </c>
      <c r="U15" s="15">
        <v>92443</v>
      </c>
      <c r="V15" s="241">
        <v>86778</v>
      </c>
      <c r="W15" s="195">
        <v>93667</v>
      </c>
      <c r="X15" s="15">
        <v>83118</v>
      </c>
      <c r="Z15" s="15">
        <v>91300</v>
      </c>
      <c r="AA15" s="241">
        <v>95471</v>
      </c>
      <c r="AB15" s="195">
        <v>97389</v>
      </c>
      <c r="AC15" s="15">
        <v>100522</v>
      </c>
      <c r="AE15" s="15">
        <v>98193</v>
      </c>
      <c r="AF15" s="15">
        <v>103371</v>
      </c>
      <c r="AG15" s="15">
        <v>119961</v>
      </c>
      <c r="AH15" s="15">
        <v>113107</v>
      </c>
    </row>
    <row r="16" spans="2:35">
      <c r="B16" s="89" t="s">
        <v>103</v>
      </c>
      <c r="F16" s="15">
        <v>54818.689188358541</v>
      </c>
      <c r="G16" s="15">
        <v>53973.127675491036</v>
      </c>
      <c r="H16" s="15">
        <v>56090.904951269527</v>
      </c>
      <c r="I16" s="15">
        <v>61719.785324815784</v>
      </c>
      <c r="K16" s="15">
        <v>64165.795827603368</v>
      </c>
      <c r="L16" s="241">
        <v>65028.195981142846</v>
      </c>
      <c r="M16" s="195">
        <v>55712.164918647541</v>
      </c>
      <c r="N16" s="15">
        <v>66751.507025560728</v>
      </c>
      <c r="P16" s="15">
        <v>62659.347076818754</v>
      </c>
      <c r="Q16" s="241">
        <v>64562</v>
      </c>
      <c r="R16" s="195">
        <v>66588</v>
      </c>
      <c r="S16" s="15">
        <v>57983</v>
      </c>
      <c r="U16" s="15">
        <v>56556</v>
      </c>
      <c r="V16" s="241">
        <v>60069</v>
      </c>
      <c r="W16" s="195">
        <v>56047</v>
      </c>
      <c r="X16" s="15">
        <v>66403</v>
      </c>
      <c r="Z16" s="15">
        <v>72153</v>
      </c>
      <c r="AA16" s="241">
        <v>75734</v>
      </c>
      <c r="AB16" s="195">
        <v>75889</v>
      </c>
      <c r="AC16" s="15">
        <v>87032</v>
      </c>
      <c r="AE16" s="15">
        <v>88559</v>
      </c>
      <c r="AF16" s="15">
        <v>95064</v>
      </c>
      <c r="AG16" s="15">
        <v>90539</v>
      </c>
      <c r="AH16" s="15">
        <v>99785</v>
      </c>
    </row>
    <row r="17" spans="2:34">
      <c r="B17" s="89" t="s">
        <v>5</v>
      </c>
      <c r="F17" s="15">
        <v>8943.3009118809987</v>
      </c>
      <c r="G17" s="15">
        <v>9463.7030424570003</v>
      </c>
      <c r="H17" s="15">
        <v>10085.655442348001</v>
      </c>
      <c r="I17" s="15">
        <v>10066.122137807999</v>
      </c>
      <c r="K17" s="15">
        <v>8341.0149827485002</v>
      </c>
      <c r="L17" s="241">
        <v>8723.9048486515003</v>
      </c>
      <c r="M17" s="195">
        <v>9936.3977339169996</v>
      </c>
      <c r="N17" s="15">
        <v>7063.3889034345011</v>
      </c>
      <c r="P17" s="15">
        <v>9050.0917986155</v>
      </c>
      <c r="Q17" s="241">
        <v>11828</v>
      </c>
      <c r="R17" s="195">
        <v>9074</v>
      </c>
      <c r="S17" s="15">
        <v>15833</v>
      </c>
      <c r="U17" s="15">
        <v>7920</v>
      </c>
      <c r="V17" s="241">
        <v>7454</v>
      </c>
      <c r="W17" s="195">
        <v>15903</v>
      </c>
      <c r="X17" s="15">
        <v>12139</v>
      </c>
      <c r="Z17" s="15">
        <v>11726</v>
      </c>
      <c r="AA17" s="241">
        <v>11818</v>
      </c>
      <c r="AB17" s="195">
        <v>13931</v>
      </c>
      <c r="AC17" s="15">
        <v>11643</v>
      </c>
      <c r="AE17" s="15">
        <v>9726</v>
      </c>
      <c r="AF17" s="15">
        <v>9331</v>
      </c>
      <c r="AG17" s="15">
        <v>8560</v>
      </c>
      <c r="AH17" s="15">
        <v>9411</v>
      </c>
    </row>
    <row r="18" spans="2:34">
      <c r="B18" s="89" t="s">
        <v>104</v>
      </c>
      <c r="F18" s="15">
        <v>30366.827716364423</v>
      </c>
      <c r="G18" s="15">
        <v>26733.164427835054</v>
      </c>
      <c r="H18" s="15">
        <v>26549.062852550811</v>
      </c>
      <c r="I18" s="15">
        <v>24846.69829890551</v>
      </c>
      <c r="K18" s="15">
        <v>18511.257711411101</v>
      </c>
      <c r="L18" s="241">
        <v>17875.779182594299</v>
      </c>
      <c r="M18" s="195">
        <v>15717.7777967613</v>
      </c>
      <c r="N18" s="15">
        <v>16782.777143650401</v>
      </c>
      <c r="P18" s="15">
        <v>21717.844209059989</v>
      </c>
      <c r="Q18" s="241">
        <v>23218</v>
      </c>
      <c r="R18" s="195">
        <v>20756</v>
      </c>
      <c r="S18" s="15">
        <v>21999</v>
      </c>
      <c r="U18" s="15">
        <v>21233</v>
      </c>
      <c r="V18" s="241">
        <v>21358</v>
      </c>
      <c r="W18" s="195">
        <v>25380</v>
      </c>
      <c r="X18" s="15">
        <v>23211</v>
      </c>
      <c r="Z18" s="15">
        <v>24962</v>
      </c>
      <c r="AA18" s="241">
        <v>27466</v>
      </c>
      <c r="AB18" s="195">
        <v>26439</v>
      </c>
      <c r="AC18" s="15">
        <v>28822</v>
      </c>
      <c r="AE18" s="15">
        <v>28154</v>
      </c>
      <c r="AF18" s="15">
        <v>32985</v>
      </c>
      <c r="AG18" s="15">
        <v>30776</v>
      </c>
      <c r="AH18" s="15">
        <v>33851</v>
      </c>
    </row>
    <row r="19" spans="2:34">
      <c r="B19" s="89" t="s">
        <v>290</v>
      </c>
      <c r="F19" s="15">
        <v>0</v>
      </c>
      <c r="G19" s="15">
        <v>0</v>
      </c>
      <c r="H19" s="15">
        <v>0</v>
      </c>
      <c r="I19" s="15">
        <v>0</v>
      </c>
      <c r="K19" s="15">
        <v>3870</v>
      </c>
      <c r="L19" s="241">
        <v>5714</v>
      </c>
      <c r="M19" s="195">
        <v>4999</v>
      </c>
      <c r="N19" s="15">
        <v>4190</v>
      </c>
      <c r="P19" s="15">
        <v>4830</v>
      </c>
      <c r="Q19" s="241">
        <v>6863</v>
      </c>
      <c r="R19" s="195">
        <v>7438</v>
      </c>
      <c r="S19" s="15">
        <v>7479</v>
      </c>
      <c r="U19" s="15">
        <v>7355</v>
      </c>
      <c r="V19" s="241">
        <v>7472</v>
      </c>
      <c r="W19" s="195">
        <v>7980</v>
      </c>
      <c r="X19" s="15">
        <v>7753</v>
      </c>
      <c r="Z19" s="15">
        <v>9262</v>
      </c>
      <c r="AA19" s="241">
        <v>9916</v>
      </c>
      <c r="AB19" s="195">
        <v>10837</v>
      </c>
      <c r="AC19" s="15">
        <v>10169</v>
      </c>
      <c r="AE19" s="15">
        <v>9861</v>
      </c>
      <c r="AF19" s="15">
        <v>9674</v>
      </c>
      <c r="AG19" s="15">
        <v>11629</v>
      </c>
      <c r="AH19" s="15">
        <v>12572</v>
      </c>
    </row>
    <row r="20" spans="2:34">
      <c r="B20" s="89" t="s">
        <v>131</v>
      </c>
      <c r="F20" s="15">
        <v>26897.687434188239</v>
      </c>
      <c r="G20" s="15">
        <v>17327.660296868253</v>
      </c>
      <c r="H20" s="15">
        <v>18802.966733994403</v>
      </c>
      <c r="I20" s="15">
        <v>11737.904577022307</v>
      </c>
      <c r="K20" s="15">
        <v>5675.3272867030664</v>
      </c>
      <c r="L20" s="241">
        <v>2882.9543288445143</v>
      </c>
      <c r="M20" s="195">
        <v>14955.456233248438</v>
      </c>
      <c r="N20" s="15">
        <v>13393.801533692194</v>
      </c>
      <c r="P20" s="15">
        <v>19531.748386294592</v>
      </c>
      <c r="Q20" s="241">
        <v>20017</v>
      </c>
      <c r="R20" s="195">
        <v>16858</v>
      </c>
      <c r="S20" s="15">
        <v>13198</v>
      </c>
      <c r="U20" s="15">
        <v>8887</v>
      </c>
      <c r="V20" s="241">
        <v>9464</v>
      </c>
      <c r="W20" s="195">
        <v>9021</v>
      </c>
      <c r="X20" s="15">
        <v>7974</v>
      </c>
      <c r="Z20" s="15">
        <v>5726</v>
      </c>
      <c r="AA20" s="241">
        <v>8954</v>
      </c>
      <c r="AB20" s="195">
        <v>9706</v>
      </c>
      <c r="AC20" s="15">
        <v>10351</v>
      </c>
      <c r="AE20" s="15">
        <v>11111</v>
      </c>
      <c r="AF20" s="15">
        <v>16298</v>
      </c>
      <c r="AG20" s="15">
        <v>11119</v>
      </c>
      <c r="AH20" s="15">
        <v>6373</v>
      </c>
    </row>
    <row r="21" spans="2:34">
      <c r="B21" s="89" t="s">
        <v>105</v>
      </c>
      <c r="F21" s="15">
        <v>-1.7389538697898387E-12</v>
      </c>
      <c r="G21" s="15">
        <v>-4.1763996705412861E-12</v>
      </c>
      <c r="H21" s="15">
        <v>-3.3469405025243761E-12</v>
      </c>
      <c r="I21" s="15">
        <v>3.0559021979570388E-12</v>
      </c>
      <c r="K21" s="15">
        <v>1.8917489796876908E-12</v>
      </c>
      <c r="L21" s="241">
        <v>1.2078089639544488E-12</v>
      </c>
      <c r="M21" s="195">
        <v>1.2078089639544488E-12</v>
      </c>
      <c r="N21" s="15">
        <v>3.4924596548080445E-13</v>
      </c>
      <c r="P21" s="15">
        <v>6.3217675538851379E-13</v>
      </c>
      <c r="Q21" s="15">
        <v>0</v>
      </c>
      <c r="R21" s="195">
        <v>0</v>
      </c>
      <c r="S21" s="15">
        <v>0</v>
      </c>
      <c r="U21" s="15">
        <v>0</v>
      </c>
      <c r="V21" s="15">
        <v>0</v>
      </c>
      <c r="W21" s="195">
        <v>0</v>
      </c>
      <c r="X21" s="15">
        <v>0</v>
      </c>
      <c r="Z21" s="15">
        <v>0</v>
      </c>
      <c r="AA21" s="15">
        <v>0</v>
      </c>
      <c r="AB21" s="195">
        <v>0</v>
      </c>
      <c r="AC21" s="15">
        <v>0</v>
      </c>
      <c r="AE21" s="15">
        <v>0</v>
      </c>
      <c r="AF21" s="15">
        <v>0</v>
      </c>
      <c r="AG21" s="15">
        <v>0</v>
      </c>
      <c r="AH21" s="15">
        <v>0</v>
      </c>
    </row>
    <row r="22" spans="2:34">
      <c r="B22" s="90"/>
      <c r="C22" s="31"/>
      <c r="D22" s="31"/>
      <c r="E22" s="31"/>
      <c r="F22" s="33"/>
      <c r="G22" s="33"/>
      <c r="H22" s="33"/>
      <c r="I22" s="33"/>
      <c r="J22" s="31"/>
      <c r="K22" s="33"/>
      <c r="L22" s="242"/>
      <c r="M22" s="196"/>
      <c r="N22" s="33"/>
      <c r="O22" s="31"/>
      <c r="P22" s="33"/>
      <c r="Q22" s="242"/>
      <c r="R22" s="196"/>
      <c r="S22" s="33"/>
      <c r="T22" s="31"/>
      <c r="U22" s="33"/>
      <c r="V22" s="242"/>
      <c r="W22" s="196"/>
      <c r="X22" s="33"/>
      <c r="Y22" s="31"/>
      <c r="Z22" s="33"/>
      <c r="AA22" s="242"/>
      <c r="AB22" s="196"/>
      <c r="AC22" s="33"/>
      <c r="AD22" s="31"/>
      <c r="AE22" s="33"/>
      <c r="AF22" s="33"/>
      <c r="AG22" s="33"/>
      <c r="AH22" s="33"/>
    </row>
    <row r="23" spans="2:34">
      <c r="B23" s="91" t="s">
        <v>6</v>
      </c>
      <c r="C23" s="31"/>
      <c r="D23" s="31"/>
      <c r="E23" s="31"/>
      <c r="F23" s="72">
        <f>SUM(F13:F22)</f>
        <v>377840.14658093173</v>
      </c>
      <c r="G23" s="72">
        <f>SUM(G13:G22)</f>
        <v>357059.28383267333</v>
      </c>
      <c r="H23" s="72">
        <f>SUM(H13:H22)</f>
        <v>386907.1266708952</v>
      </c>
      <c r="I23" s="72">
        <f>SUM(I13:I22)</f>
        <v>400548.78833106189</v>
      </c>
      <c r="J23" s="31"/>
      <c r="K23" s="72">
        <f>SUM(K13:K22)</f>
        <v>287189.43653938978</v>
      </c>
      <c r="L23" s="243">
        <f>SUM(L13:L22)</f>
        <v>263171.62235581846</v>
      </c>
      <c r="M23" s="197">
        <f>SUM(M13:M22)</f>
        <v>310046.78073495737</v>
      </c>
      <c r="N23" s="72">
        <f>SUM(N13:N22)</f>
        <v>335410.98339143832</v>
      </c>
      <c r="O23" s="31"/>
      <c r="P23" s="72">
        <f>SUM(P13:P22)</f>
        <v>334459.09080064221</v>
      </c>
      <c r="Q23" s="243">
        <f>SUM(Q13:Q22)</f>
        <v>342539</v>
      </c>
      <c r="R23" s="197">
        <f>SUM(R13:R22)</f>
        <v>399988</v>
      </c>
      <c r="S23" s="72">
        <f>SUM(S13:S22)</f>
        <v>428834</v>
      </c>
      <c r="T23" s="31"/>
      <c r="U23" s="72">
        <f>SUM(U13:U22)</f>
        <v>434318</v>
      </c>
      <c r="V23" s="72">
        <f>SUM(V13:V22)</f>
        <v>475323</v>
      </c>
      <c r="W23" s="197">
        <f>SUM(W13:W22)</f>
        <v>512694</v>
      </c>
      <c r="X23" s="72">
        <f>SUM(X13:X22)</f>
        <v>509907</v>
      </c>
      <c r="Y23" s="31"/>
      <c r="Z23" s="72">
        <f>SUM(Z13:Z22)</f>
        <v>433528</v>
      </c>
      <c r="AA23" s="72">
        <f>SUM(AA13:AA22)</f>
        <v>467857</v>
      </c>
      <c r="AB23" s="197">
        <f>SUM(AB13:AB22)</f>
        <v>511886</v>
      </c>
      <c r="AC23" s="72">
        <f>SUM(AC13:AC22)</f>
        <v>568090</v>
      </c>
      <c r="AD23" s="31"/>
      <c r="AE23" s="72">
        <f>SUM(AE13:AE22)</f>
        <v>543538</v>
      </c>
      <c r="AF23" s="72">
        <f t="shared" ref="AF23:AH23" si="0">SUM(AF13:AF22)</f>
        <v>457328</v>
      </c>
      <c r="AG23" s="72">
        <f t="shared" si="0"/>
        <v>448137</v>
      </c>
      <c r="AH23" s="72">
        <f t="shared" si="0"/>
        <v>504089</v>
      </c>
    </row>
    <row r="24" spans="2:34">
      <c r="B24" s="88"/>
      <c r="C24" s="28"/>
      <c r="D24" s="28"/>
      <c r="E24" s="28"/>
      <c r="F24" s="15"/>
      <c r="G24" s="15"/>
      <c r="H24" s="15"/>
      <c r="I24" s="15"/>
      <c r="J24" s="28"/>
      <c r="K24" s="15"/>
      <c r="L24" s="241"/>
      <c r="M24" s="195"/>
      <c r="N24" s="15"/>
      <c r="O24" s="28"/>
      <c r="P24" s="15"/>
      <c r="Q24" s="241"/>
      <c r="R24" s="195"/>
      <c r="S24" s="15"/>
      <c r="T24" s="28"/>
      <c r="U24" s="15"/>
      <c r="V24" s="241"/>
      <c r="W24" s="195"/>
      <c r="X24" s="15"/>
      <c r="Y24" s="28"/>
      <c r="Z24" s="15"/>
      <c r="AA24" s="241"/>
      <c r="AB24" s="195"/>
      <c r="AC24" s="15"/>
      <c r="AD24" s="28"/>
      <c r="AE24" s="15"/>
      <c r="AF24" s="15"/>
      <c r="AG24" s="15"/>
      <c r="AH24" s="15"/>
    </row>
    <row r="25" spans="2:34">
      <c r="B25" s="157" t="s">
        <v>136</v>
      </c>
      <c r="C25" s="28"/>
      <c r="D25" s="28"/>
      <c r="E25" s="28"/>
      <c r="F25" s="15"/>
      <c r="G25" s="15"/>
      <c r="H25" s="15"/>
      <c r="I25" s="15"/>
      <c r="J25" s="28"/>
      <c r="K25" s="15"/>
      <c r="L25" s="241"/>
      <c r="M25" s="195"/>
      <c r="N25" s="15"/>
      <c r="O25" s="28"/>
      <c r="P25" s="15"/>
      <c r="Q25" s="241"/>
      <c r="R25" s="195"/>
      <c r="S25" s="15"/>
      <c r="T25" s="28"/>
      <c r="U25" s="15"/>
      <c r="V25" s="241"/>
      <c r="W25" s="195"/>
      <c r="X25" s="15"/>
      <c r="Y25" s="28"/>
      <c r="Z25" s="15"/>
      <c r="AA25" s="241"/>
      <c r="AB25" s="195"/>
      <c r="AC25" s="15"/>
      <c r="AD25" s="28"/>
      <c r="AE25" s="15"/>
      <c r="AF25" s="15"/>
      <c r="AG25" s="15"/>
      <c r="AH25" s="15"/>
    </row>
    <row r="26" spans="2:34">
      <c r="B26" s="35" t="s">
        <v>7</v>
      </c>
      <c r="C26" s="28"/>
      <c r="D26" s="28"/>
      <c r="E26" s="28"/>
      <c r="F26" s="15">
        <v>135023.52857039732</v>
      </c>
      <c r="G26" s="15">
        <v>134072.16854171403</v>
      </c>
      <c r="H26" s="15">
        <v>135759.58124183101</v>
      </c>
      <c r="I26" s="15">
        <v>135185.62464799845</v>
      </c>
      <c r="J26" s="28"/>
      <c r="K26" s="15">
        <v>131453.73397157298</v>
      </c>
      <c r="L26" s="241">
        <v>128475.79092229577</v>
      </c>
      <c r="M26" s="195">
        <v>130049.44185118919</v>
      </c>
      <c r="N26" s="15">
        <v>130810.68614329361</v>
      </c>
      <c r="O26" s="28"/>
      <c r="P26" s="15">
        <v>130833.88126727437</v>
      </c>
      <c r="Q26" s="241">
        <v>128973</v>
      </c>
      <c r="R26" s="195">
        <v>129530</v>
      </c>
      <c r="S26" s="15">
        <v>121304</v>
      </c>
      <c r="T26" s="28"/>
      <c r="U26" s="15">
        <v>121443</v>
      </c>
      <c r="V26" s="241">
        <v>122811</v>
      </c>
      <c r="W26" s="195">
        <v>124010</v>
      </c>
      <c r="X26" s="15">
        <v>123979</v>
      </c>
      <c r="Y26" s="28"/>
      <c r="Z26" s="15">
        <v>123396</v>
      </c>
      <c r="AA26" s="241">
        <v>124407</v>
      </c>
      <c r="AB26" s="195">
        <v>124124</v>
      </c>
      <c r="AC26" s="15">
        <v>123537</v>
      </c>
      <c r="AD26" s="28"/>
      <c r="AE26" s="15">
        <v>121017</v>
      </c>
      <c r="AF26" s="15">
        <v>225281</v>
      </c>
      <c r="AG26" s="15">
        <v>376883</v>
      </c>
      <c r="AH26" s="15">
        <v>353645</v>
      </c>
    </row>
    <row r="27" spans="2:34">
      <c r="B27" s="35" t="s">
        <v>106</v>
      </c>
      <c r="C27" s="28"/>
      <c r="D27" s="28"/>
      <c r="E27" s="28"/>
      <c r="F27" s="15">
        <v>94086.225921419027</v>
      </c>
      <c r="G27" s="15">
        <v>92067.598682538563</v>
      </c>
      <c r="H27" s="15">
        <v>91794.095060324616</v>
      </c>
      <c r="I27" s="15">
        <v>89651.769249678648</v>
      </c>
      <c r="J27" s="28"/>
      <c r="K27" s="15">
        <v>85521.375691743044</v>
      </c>
      <c r="L27" s="241">
        <v>84936.768974055303</v>
      </c>
      <c r="M27" s="195">
        <v>82097.816084476202</v>
      </c>
      <c r="N27" s="15">
        <v>80188.008497371906</v>
      </c>
      <c r="O27" s="28"/>
      <c r="P27" s="15">
        <v>78441.845192963912</v>
      </c>
      <c r="Q27" s="241">
        <v>75910</v>
      </c>
      <c r="R27" s="195">
        <v>74217</v>
      </c>
      <c r="S27" s="15">
        <v>70100</v>
      </c>
      <c r="T27" s="28"/>
      <c r="U27" s="15">
        <v>67798</v>
      </c>
      <c r="V27" s="241">
        <v>67893</v>
      </c>
      <c r="W27" s="195">
        <v>66680</v>
      </c>
      <c r="X27" s="15">
        <v>65141</v>
      </c>
      <c r="Y27" s="28"/>
      <c r="Z27" s="15">
        <v>68256</v>
      </c>
      <c r="AA27" s="241">
        <v>66902</v>
      </c>
      <c r="AB27" s="195">
        <v>65930</v>
      </c>
      <c r="AC27" s="15">
        <v>65421</v>
      </c>
      <c r="AD27" s="28"/>
      <c r="AE27" s="15">
        <v>64007</v>
      </c>
      <c r="AF27" s="15">
        <v>113951</v>
      </c>
      <c r="AG27" s="15">
        <v>149373</v>
      </c>
      <c r="AH27" s="15">
        <v>179220</v>
      </c>
    </row>
    <row r="28" spans="2:34">
      <c r="B28" s="35" t="s">
        <v>107</v>
      </c>
      <c r="C28" s="28"/>
      <c r="D28" s="28"/>
      <c r="E28" s="28"/>
      <c r="F28" s="15">
        <v>58003.952382065254</v>
      </c>
      <c r="G28" s="15">
        <v>58621.220245608827</v>
      </c>
      <c r="H28" s="15">
        <v>59427.932941897299</v>
      </c>
      <c r="I28" s="15">
        <v>60606.143079118374</v>
      </c>
      <c r="J28" s="28"/>
      <c r="K28" s="15">
        <v>59811.218785177283</v>
      </c>
      <c r="L28" s="241">
        <v>58018.696329075028</v>
      </c>
      <c r="M28" s="195">
        <v>57377.052080077723</v>
      </c>
      <c r="N28" s="15">
        <v>60997.915237411202</v>
      </c>
      <c r="O28" s="28"/>
      <c r="P28" s="15">
        <v>63392.872173831274</v>
      </c>
      <c r="Q28" s="241">
        <v>59863</v>
      </c>
      <c r="R28" s="195">
        <v>58013</v>
      </c>
      <c r="S28" s="15">
        <v>56984</v>
      </c>
      <c r="T28" s="28"/>
      <c r="U28" s="15">
        <v>55583</v>
      </c>
      <c r="V28" s="241">
        <v>56855</v>
      </c>
      <c r="W28" s="195">
        <v>56365</v>
      </c>
      <c r="X28" s="15">
        <v>52272</v>
      </c>
      <c r="Y28" s="28"/>
      <c r="Z28" s="15">
        <v>51007</v>
      </c>
      <c r="AA28" s="241">
        <v>49542</v>
      </c>
      <c r="AB28" s="195">
        <v>47777</v>
      </c>
      <c r="AC28" s="15">
        <v>49257</v>
      </c>
      <c r="AD28" s="28"/>
      <c r="AE28" s="15">
        <v>44925</v>
      </c>
      <c r="AF28" s="15">
        <v>44232</v>
      </c>
      <c r="AG28" s="15">
        <v>49896</v>
      </c>
      <c r="AH28" s="15">
        <v>62437</v>
      </c>
    </row>
    <row r="29" spans="2:34">
      <c r="B29" s="35" t="s">
        <v>336</v>
      </c>
      <c r="C29" s="28"/>
      <c r="D29" s="28"/>
      <c r="E29" s="28"/>
      <c r="F29" s="15">
        <v>0</v>
      </c>
      <c r="G29" s="15">
        <v>0</v>
      </c>
      <c r="H29" s="15">
        <v>0</v>
      </c>
      <c r="I29" s="15">
        <v>0</v>
      </c>
      <c r="J29" s="28"/>
      <c r="K29" s="15">
        <v>0</v>
      </c>
      <c r="L29" s="241">
        <v>0</v>
      </c>
      <c r="M29" s="195">
        <v>0</v>
      </c>
      <c r="N29" s="15">
        <v>0</v>
      </c>
      <c r="O29" s="28"/>
      <c r="P29" s="15">
        <v>180745</v>
      </c>
      <c r="Q29" s="241">
        <v>172116</v>
      </c>
      <c r="R29" s="195">
        <v>169187</v>
      </c>
      <c r="S29" s="15">
        <v>159098</v>
      </c>
      <c r="T29" s="28"/>
      <c r="U29" s="15">
        <v>156263</v>
      </c>
      <c r="V29" s="241">
        <v>156785</v>
      </c>
      <c r="W29" s="195">
        <v>157835</v>
      </c>
      <c r="X29" s="15">
        <v>166766</v>
      </c>
      <c r="Y29" s="28"/>
      <c r="Z29" s="15">
        <v>156118</v>
      </c>
      <c r="AA29" s="241">
        <v>157531</v>
      </c>
      <c r="AB29" s="195">
        <v>152210</v>
      </c>
      <c r="AC29" s="15">
        <v>142623</v>
      </c>
      <c r="AD29" s="28"/>
      <c r="AE29" s="15">
        <v>159220</v>
      </c>
      <c r="AF29" s="15">
        <v>156041</v>
      </c>
      <c r="AG29" s="15">
        <v>161100</v>
      </c>
      <c r="AH29" s="15">
        <v>175474</v>
      </c>
    </row>
    <row r="30" spans="2:34">
      <c r="B30" s="35" t="s">
        <v>131</v>
      </c>
      <c r="C30" s="28"/>
      <c r="D30" s="28"/>
      <c r="E30" s="28"/>
      <c r="F30" s="15">
        <v>3790.1416335927665</v>
      </c>
      <c r="G30" s="15">
        <v>2652.3559989510072</v>
      </c>
      <c r="H30" s="15">
        <v>3751.7869087288695</v>
      </c>
      <c r="I30" s="15">
        <v>3245.1401421102705</v>
      </c>
      <c r="J30" s="28"/>
      <c r="K30" s="15">
        <v>2080.8137034904639</v>
      </c>
      <c r="L30" s="241">
        <v>2190.6038793624766</v>
      </c>
      <c r="M30" s="195">
        <v>6742.2919151442575</v>
      </c>
      <c r="N30" s="15">
        <v>5686.96087693961</v>
      </c>
      <c r="O30" s="28"/>
      <c r="P30" s="15">
        <v>5584.7037064950373</v>
      </c>
      <c r="Q30" s="241">
        <v>3257</v>
      </c>
      <c r="R30" s="195">
        <v>1507</v>
      </c>
      <c r="S30" s="15">
        <v>2095</v>
      </c>
      <c r="T30" s="28"/>
      <c r="U30" s="15">
        <v>1004</v>
      </c>
      <c r="V30" s="241">
        <v>2393</v>
      </c>
      <c r="W30" s="195">
        <v>1819</v>
      </c>
      <c r="X30" s="15">
        <v>1749</v>
      </c>
      <c r="Y30" s="28"/>
      <c r="Z30" s="15">
        <v>1396</v>
      </c>
      <c r="AA30" s="241">
        <v>2873</v>
      </c>
      <c r="AB30" s="195">
        <v>3152</v>
      </c>
      <c r="AC30" s="15">
        <v>3249</v>
      </c>
      <c r="AD30" s="28"/>
      <c r="AE30" s="15">
        <v>3312</v>
      </c>
      <c r="AF30" s="15">
        <v>5962</v>
      </c>
      <c r="AG30" s="15">
        <v>2494</v>
      </c>
      <c r="AH30" s="15">
        <v>2681</v>
      </c>
    </row>
    <row r="31" spans="2:34">
      <c r="B31" s="35" t="s">
        <v>100</v>
      </c>
      <c r="C31" s="28"/>
      <c r="D31" s="28"/>
      <c r="E31" s="28"/>
      <c r="F31" s="15">
        <v>439.07810792109501</v>
      </c>
      <c r="G31" s="15">
        <v>425.34493385507892</v>
      </c>
      <c r="H31" s="15">
        <v>467.54212016049775</v>
      </c>
      <c r="I31" s="15">
        <v>542.3880220306504</v>
      </c>
      <c r="J31" s="28"/>
      <c r="K31" s="15">
        <v>78898.791755071506</v>
      </c>
      <c r="L31" s="241">
        <v>75892.384996022112</v>
      </c>
      <c r="M31" s="195">
        <v>80311.321849555505</v>
      </c>
      <c r="N31" s="15">
        <v>82487.062434658481</v>
      </c>
      <c r="O31" s="28"/>
      <c r="P31" s="15">
        <v>84109.822790976003</v>
      </c>
      <c r="Q31" s="241">
        <v>83150</v>
      </c>
      <c r="R31" s="195">
        <v>83713</v>
      </c>
      <c r="S31" s="15">
        <v>80135</v>
      </c>
      <c r="T31" s="28"/>
      <c r="U31" s="15">
        <v>81150</v>
      </c>
      <c r="V31" s="241">
        <v>83736</v>
      </c>
      <c r="W31" s="195">
        <v>85256</v>
      </c>
      <c r="X31" s="15">
        <v>85875</v>
      </c>
      <c r="Y31" s="28"/>
      <c r="Z31" s="15">
        <v>92851</v>
      </c>
      <c r="AA31" s="241">
        <v>93726</v>
      </c>
      <c r="AB31" s="195">
        <v>94390</v>
      </c>
      <c r="AC31" s="15">
        <v>93442</v>
      </c>
      <c r="AD31" s="28"/>
      <c r="AE31" s="15">
        <v>75522</v>
      </c>
      <c r="AF31" s="15">
        <v>74668</v>
      </c>
      <c r="AG31" s="15">
        <v>74200</v>
      </c>
      <c r="AH31" s="15">
        <v>75948</v>
      </c>
    </row>
    <row r="32" spans="2:34">
      <c r="B32" s="89" t="s">
        <v>290</v>
      </c>
      <c r="C32" s="28"/>
      <c r="D32" s="28"/>
      <c r="E32" s="28"/>
      <c r="F32" s="15"/>
      <c r="G32" s="15"/>
      <c r="H32" s="15"/>
      <c r="I32" s="15"/>
      <c r="J32" s="28"/>
      <c r="K32" s="15">
        <v>9966</v>
      </c>
      <c r="L32" s="241">
        <v>11065</v>
      </c>
      <c r="M32" s="195">
        <v>17510</v>
      </c>
      <c r="N32" s="15">
        <v>22037</v>
      </c>
      <c r="O32" s="28"/>
      <c r="P32" s="15">
        <v>26269</v>
      </c>
      <c r="Q32" s="241">
        <v>27450</v>
      </c>
      <c r="R32" s="195">
        <v>30741</v>
      </c>
      <c r="S32" s="15">
        <v>28885</v>
      </c>
      <c r="T32" s="28"/>
      <c r="U32" s="15">
        <v>25150</v>
      </c>
      <c r="V32" s="241">
        <v>26047</v>
      </c>
      <c r="W32" s="195">
        <v>27066</v>
      </c>
      <c r="X32" s="15">
        <v>27136</v>
      </c>
      <c r="Y32" s="28"/>
      <c r="Z32" s="15">
        <v>28472</v>
      </c>
      <c r="AA32" s="241">
        <v>29539</v>
      </c>
      <c r="AB32" s="195">
        <v>35441</v>
      </c>
      <c r="AC32" s="15">
        <v>39833</v>
      </c>
      <c r="AD32" s="28"/>
      <c r="AE32" s="15">
        <v>41378</v>
      </c>
      <c r="AF32" s="15">
        <v>41947</v>
      </c>
      <c r="AG32" s="15">
        <v>48507</v>
      </c>
      <c r="AH32" s="15">
        <v>54670</v>
      </c>
    </row>
    <row r="33" spans="2:38">
      <c r="B33" s="35" t="s">
        <v>90</v>
      </c>
      <c r="C33" s="28"/>
      <c r="D33" s="28"/>
      <c r="E33" s="28"/>
      <c r="F33" s="15">
        <v>19712.291600462861</v>
      </c>
      <c r="G33" s="15">
        <v>22534.166000000001</v>
      </c>
      <c r="H33" s="15">
        <v>21883.056</v>
      </c>
      <c r="I33" s="15">
        <v>27395.26</v>
      </c>
      <c r="J33" s="28"/>
      <c r="K33" s="15">
        <v>25518.797851168685</v>
      </c>
      <c r="L33" s="241">
        <v>27229.184306963823</v>
      </c>
      <c r="M33" s="195">
        <v>21853.123</v>
      </c>
      <c r="N33" s="15">
        <v>23771.691999999999</v>
      </c>
      <c r="O33" s="28"/>
      <c r="P33" s="15">
        <v>24383.056355573521</v>
      </c>
      <c r="Q33" s="241">
        <v>24475</v>
      </c>
      <c r="R33" s="195">
        <v>28333</v>
      </c>
      <c r="S33" s="15">
        <v>28942</v>
      </c>
      <c r="T33" s="28"/>
      <c r="U33" s="15">
        <v>32065</v>
      </c>
      <c r="V33" s="241">
        <v>32236</v>
      </c>
      <c r="W33" s="195">
        <v>35102</v>
      </c>
      <c r="X33" s="15">
        <v>33022</v>
      </c>
      <c r="Y33" s="28"/>
      <c r="Z33" s="15">
        <v>35297</v>
      </c>
      <c r="AA33" s="241">
        <v>32983</v>
      </c>
      <c r="AB33" s="195">
        <v>33335</v>
      </c>
      <c r="AC33" s="15">
        <v>34765</v>
      </c>
      <c r="AD33" s="28"/>
      <c r="AE33" s="15">
        <v>36451</v>
      </c>
      <c r="AF33" s="15">
        <v>35780</v>
      </c>
      <c r="AG33" s="15">
        <v>44218</v>
      </c>
      <c r="AH33" s="15">
        <v>46675</v>
      </c>
    </row>
    <row r="34" spans="2:38">
      <c r="B34" s="35" t="s">
        <v>133</v>
      </c>
      <c r="C34" s="28"/>
      <c r="D34" s="28"/>
      <c r="E34" s="28"/>
      <c r="F34" s="15">
        <v>32184.598444316205</v>
      </c>
      <c r="G34" s="15">
        <v>36264.629901773544</v>
      </c>
      <c r="H34" s="15">
        <v>40648.068458876704</v>
      </c>
      <c r="I34" s="15">
        <f>(29792.5336341702)+12594.9966257108</f>
        <v>42387.530259881001</v>
      </c>
      <c r="J34" s="28"/>
      <c r="K34" s="15">
        <f>50257.190699231-K32</f>
        <v>40291.190699231003</v>
      </c>
      <c r="L34" s="241">
        <f>49118.0185841708-L32</f>
        <v>38053.018584170801</v>
      </c>
      <c r="M34" s="195">
        <f>(49540.1231375069)+9484.14629495593-M32</f>
        <v>41514.269432462825</v>
      </c>
      <c r="N34" s="15">
        <v>44238.94754172262</v>
      </c>
      <c r="O34" s="28"/>
      <c r="P34" s="15">
        <v>40138.040162633057</v>
      </c>
      <c r="Q34" s="241">
        <v>40875</v>
      </c>
      <c r="R34" s="195">
        <v>41204</v>
      </c>
      <c r="S34" s="15">
        <v>35952</v>
      </c>
      <c r="T34" s="28"/>
      <c r="U34" s="15">
        <v>35208</v>
      </c>
      <c r="V34" s="241">
        <v>34784</v>
      </c>
      <c r="W34" s="195">
        <v>38534</v>
      </c>
      <c r="X34" s="15">
        <v>40032</v>
      </c>
      <c r="Y34" s="28"/>
      <c r="Z34" s="15">
        <v>34899</v>
      </c>
      <c r="AA34" s="241">
        <v>42723</v>
      </c>
      <c r="AB34" s="195">
        <v>46187</v>
      </c>
      <c r="AC34" s="15">
        <v>44275</v>
      </c>
      <c r="AD34" s="28"/>
      <c r="AE34" s="15">
        <v>39468</v>
      </c>
      <c r="AF34" s="15">
        <v>46163</v>
      </c>
      <c r="AG34" s="15">
        <v>52036</v>
      </c>
      <c r="AH34" s="15">
        <v>49609</v>
      </c>
    </row>
    <row r="35" spans="2:38">
      <c r="B35" s="35" t="s">
        <v>335</v>
      </c>
      <c r="C35" s="28"/>
      <c r="D35" s="28"/>
      <c r="E35" s="28"/>
      <c r="F35" s="15">
        <v>0</v>
      </c>
      <c r="G35" s="15">
        <v>0</v>
      </c>
      <c r="H35" s="15">
        <v>0</v>
      </c>
      <c r="I35" s="15">
        <v>0</v>
      </c>
      <c r="J35" s="28"/>
      <c r="K35" s="15">
        <v>0</v>
      </c>
      <c r="L35" s="241">
        <v>0</v>
      </c>
      <c r="M35" s="195">
        <v>0</v>
      </c>
      <c r="N35" s="15">
        <v>0</v>
      </c>
      <c r="O35" s="28"/>
      <c r="P35" s="15">
        <v>0</v>
      </c>
      <c r="Q35" s="241">
        <v>0</v>
      </c>
      <c r="R35" s="195">
        <v>0</v>
      </c>
      <c r="S35" s="15">
        <v>0</v>
      </c>
      <c r="T35" s="28"/>
      <c r="U35" s="15">
        <v>0</v>
      </c>
      <c r="V35" s="241">
        <v>504</v>
      </c>
      <c r="W35" s="195">
        <v>400</v>
      </c>
      <c r="X35" s="15">
        <v>269</v>
      </c>
      <c r="Y35" s="28"/>
      <c r="Z35" s="15">
        <v>135</v>
      </c>
      <c r="AA35" s="241">
        <v>0</v>
      </c>
      <c r="AB35" s="195">
        <v>0</v>
      </c>
      <c r="AC35" s="15">
        <v>0</v>
      </c>
      <c r="AD35" s="28"/>
      <c r="AE35" s="15">
        <v>0</v>
      </c>
      <c r="AF35" s="15">
        <v>0</v>
      </c>
      <c r="AG35" s="15">
        <v>0</v>
      </c>
      <c r="AH35" s="15">
        <v>0</v>
      </c>
    </row>
    <row r="36" spans="2:38">
      <c r="B36" s="35" t="s">
        <v>213</v>
      </c>
      <c r="C36" s="28"/>
      <c r="D36" s="28"/>
      <c r="E36" s="28"/>
      <c r="F36" s="15">
        <v>0</v>
      </c>
      <c r="G36" s="15">
        <v>0</v>
      </c>
      <c r="H36" s="15">
        <v>0</v>
      </c>
      <c r="I36" s="15">
        <v>0</v>
      </c>
      <c r="J36" s="28"/>
      <c r="K36" s="196">
        <v>0</v>
      </c>
      <c r="L36" s="196">
        <v>0</v>
      </c>
      <c r="M36" s="195">
        <v>0</v>
      </c>
      <c r="N36" s="15">
        <v>0</v>
      </c>
      <c r="O36" s="28"/>
      <c r="P36" s="33">
        <v>0</v>
      </c>
      <c r="Q36" s="33">
        <v>0</v>
      </c>
      <c r="R36" s="195">
        <v>0</v>
      </c>
      <c r="S36" s="15">
        <v>0</v>
      </c>
      <c r="T36" s="28"/>
      <c r="U36" s="33">
        <v>0</v>
      </c>
      <c r="V36" s="33">
        <v>0</v>
      </c>
      <c r="W36" s="195">
        <v>0</v>
      </c>
      <c r="X36" s="15">
        <v>0</v>
      </c>
      <c r="Y36" s="28"/>
      <c r="Z36" s="33">
        <v>0</v>
      </c>
      <c r="AA36" s="33">
        <v>0</v>
      </c>
      <c r="AB36" s="195">
        <v>0</v>
      </c>
      <c r="AC36" s="15">
        <v>0</v>
      </c>
      <c r="AD36" s="28"/>
      <c r="AE36" s="15">
        <v>0</v>
      </c>
      <c r="AF36" s="15">
        <v>0</v>
      </c>
      <c r="AG36" s="15">
        <v>0</v>
      </c>
      <c r="AH36" s="15">
        <v>0</v>
      </c>
    </row>
    <row r="37" spans="2:38">
      <c r="B37" s="95" t="s">
        <v>137</v>
      </c>
      <c r="C37" s="31"/>
      <c r="D37" s="31"/>
      <c r="E37" s="31"/>
      <c r="F37" s="83">
        <f>SUM(F26:F36)</f>
        <v>343239.81666017452</v>
      </c>
      <c r="G37" s="83">
        <f>SUM(G26:G36)</f>
        <v>346637.48430444102</v>
      </c>
      <c r="H37" s="72">
        <f>SUM(H26:H36)</f>
        <v>353732.06273181894</v>
      </c>
      <c r="I37" s="72">
        <f>SUM(I26:I36)</f>
        <v>359013.85540081741</v>
      </c>
      <c r="J37" s="31"/>
      <c r="K37" s="72">
        <f>SUM(K26:K36)</f>
        <v>433541.92245745496</v>
      </c>
      <c r="L37" s="243">
        <f>SUM(L26:L36)</f>
        <v>425861.44799194526</v>
      </c>
      <c r="M37" s="197">
        <f>SUM(M26:M36)</f>
        <v>437455.31621290563</v>
      </c>
      <c r="N37" s="72">
        <f>SUM(N26:N36)</f>
        <v>450218.27273139736</v>
      </c>
      <c r="O37" s="31"/>
      <c r="P37" s="72">
        <f>SUM(P26:P36)</f>
        <v>633898.22164974711</v>
      </c>
      <c r="Q37" s="72">
        <f>SUM(Q26:Q36)</f>
        <v>616069</v>
      </c>
      <c r="R37" s="197">
        <f>SUM(R26:R36)</f>
        <v>616445</v>
      </c>
      <c r="S37" s="72">
        <f>SUM(S26:S36)</f>
        <v>583495</v>
      </c>
      <c r="T37" s="31"/>
      <c r="U37" s="72">
        <f>SUM(U26:U36)</f>
        <v>575664</v>
      </c>
      <c r="V37" s="72">
        <f>SUM(V26:V36)</f>
        <v>584044</v>
      </c>
      <c r="W37" s="197">
        <f>SUM(W26:W36)</f>
        <v>593067</v>
      </c>
      <c r="X37" s="72">
        <f>SUM(X26:X36)</f>
        <v>596241</v>
      </c>
      <c r="Y37" s="31"/>
      <c r="Z37" s="72">
        <f>SUM(Z26:Z36)</f>
        <v>591827</v>
      </c>
      <c r="AA37" s="72">
        <f>SUM(AA26:AA36)</f>
        <v>600226</v>
      </c>
      <c r="AB37" s="197">
        <f>SUM(AB26:AB36)</f>
        <v>602546</v>
      </c>
      <c r="AC37" s="72">
        <f>SUM(AC26:AC36)</f>
        <v>596402</v>
      </c>
      <c r="AD37" s="31"/>
      <c r="AE37" s="72">
        <f>SUM(AE26:AE36)</f>
        <v>585300</v>
      </c>
      <c r="AF37" s="72">
        <f t="shared" ref="AF37:AH37" si="1">SUM(AF26:AF36)</f>
        <v>744025</v>
      </c>
      <c r="AG37" s="72">
        <f t="shared" si="1"/>
        <v>958707</v>
      </c>
      <c r="AH37" s="72">
        <f t="shared" si="1"/>
        <v>1000359</v>
      </c>
    </row>
    <row r="38" spans="2:38">
      <c r="B38" s="92"/>
      <c r="F38" s="15"/>
      <c r="G38" s="15"/>
      <c r="H38" s="15"/>
      <c r="I38" s="15"/>
      <c r="K38" s="15"/>
      <c r="L38" s="241"/>
      <c r="M38" s="195"/>
      <c r="N38" s="15"/>
      <c r="P38" s="15"/>
      <c r="Q38" s="241"/>
      <c r="R38" s="195"/>
      <c r="S38" s="15"/>
      <c r="U38" s="15"/>
      <c r="V38" s="15"/>
      <c r="W38" s="195"/>
      <c r="X38" s="15"/>
      <c r="Z38" s="15"/>
      <c r="AA38" s="15"/>
      <c r="AB38" s="195"/>
      <c r="AC38" s="15"/>
      <c r="AE38" s="15"/>
      <c r="AF38" s="15"/>
      <c r="AG38" s="15"/>
      <c r="AH38" s="15"/>
    </row>
    <row r="39" spans="2:38" s="94" customFormat="1" ht="16.5" customHeight="1">
      <c r="B39" s="93" t="s">
        <v>145</v>
      </c>
      <c r="F39" s="84">
        <f>F23+F37</f>
        <v>721079.96324110625</v>
      </c>
      <c r="G39" s="84">
        <f>G23+G37</f>
        <v>703696.76813711436</v>
      </c>
      <c r="H39" s="84">
        <f>H23+H37</f>
        <v>740639.18940271414</v>
      </c>
      <c r="I39" s="84">
        <f>I23+I37</f>
        <v>759562.6437318793</v>
      </c>
      <c r="K39" s="84">
        <f>K23+K37</f>
        <v>720731.35899684473</v>
      </c>
      <c r="L39" s="246">
        <f>L23+L37</f>
        <v>689033.07034776371</v>
      </c>
      <c r="M39" s="199">
        <f>M23+M37</f>
        <v>747502.096947863</v>
      </c>
      <c r="N39" s="84">
        <f>N23+N37</f>
        <v>785629.25612283568</v>
      </c>
      <c r="P39" s="84">
        <f>P23+P37</f>
        <v>968357.31245038938</v>
      </c>
      <c r="Q39" s="246">
        <f>Q23+Q37</f>
        <v>958608</v>
      </c>
      <c r="R39" s="199">
        <f>R23+R37</f>
        <v>1016433</v>
      </c>
      <c r="S39" s="84">
        <f>S23+S37</f>
        <v>1012329</v>
      </c>
      <c r="U39" s="84">
        <f>U23+U37</f>
        <v>1009982</v>
      </c>
      <c r="V39" s="84">
        <f>V23+V37</f>
        <v>1059367</v>
      </c>
      <c r="W39" s="199">
        <f>W23+W37</f>
        <v>1105761</v>
      </c>
      <c r="X39" s="84">
        <f>X23+X37</f>
        <v>1106148</v>
      </c>
      <c r="Z39" s="84">
        <f>Z23+Z37</f>
        <v>1025355</v>
      </c>
      <c r="AA39" s="84">
        <f>AA23+AA37</f>
        <v>1068083</v>
      </c>
      <c r="AB39" s="199">
        <f>AB23+AB37</f>
        <v>1114432</v>
      </c>
      <c r="AC39" s="84">
        <f>AC23+AC37</f>
        <v>1164492</v>
      </c>
      <c r="AE39" s="84">
        <f>AE23+AE37</f>
        <v>1128838</v>
      </c>
      <c r="AF39" s="84">
        <f t="shared" ref="AF39:AH39" si="2">AF23+AF37</f>
        <v>1201353</v>
      </c>
      <c r="AG39" s="84">
        <f t="shared" si="2"/>
        <v>1406844</v>
      </c>
      <c r="AH39" s="84">
        <f t="shared" si="2"/>
        <v>1504448</v>
      </c>
      <c r="AI39" s="240"/>
      <c r="AL39" s="58"/>
    </row>
    <row r="40" spans="2:38">
      <c r="B40" s="95"/>
      <c r="F40" s="83"/>
      <c r="G40" s="83"/>
      <c r="H40" s="83"/>
      <c r="I40" s="83"/>
      <c r="K40" s="83"/>
      <c r="L40" s="245"/>
      <c r="M40" s="194"/>
      <c r="N40" s="83"/>
      <c r="P40" s="83"/>
      <c r="Q40" s="245"/>
      <c r="R40" s="194"/>
      <c r="S40" s="83"/>
      <c r="U40" s="83"/>
      <c r="V40" s="245"/>
      <c r="W40" s="194"/>
      <c r="X40" s="83"/>
      <c r="Z40" s="83"/>
      <c r="AA40" s="245"/>
      <c r="AB40" s="194"/>
      <c r="AC40" s="83"/>
      <c r="AE40" s="83"/>
      <c r="AF40" s="83"/>
      <c r="AG40" s="83"/>
      <c r="AH40" s="83"/>
    </row>
    <row r="41" spans="2:38">
      <c r="B41" s="85" t="s">
        <v>134</v>
      </c>
      <c r="F41" s="15"/>
      <c r="G41" s="15"/>
      <c r="H41" s="15"/>
      <c r="I41" s="15"/>
      <c r="K41" s="15"/>
      <c r="L41" s="241"/>
      <c r="M41" s="195"/>
      <c r="N41" s="15"/>
      <c r="P41" s="15"/>
      <c r="Q41" s="241"/>
      <c r="R41" s="195"/>
      <c r="S41" s="15"/>
      <c r="U41" s="15"/>
      <c r="V41" s="241"/>
      <c r="W41" s="195"/>
      <c r="X41" s="15"/>
      <c r="Z41" s="15"/>
      <c r="AA41" s="241"/>
      <c r="AB41" s="195"/>
      <c r="AC41" s="15"/>
      <c r="AE41" s="15"/>
      <c r="AF41" s="15"/>
      <c r="AG41" s="15"/>
      <c r="AH41" s="15"/>
    </row>
    <row r="42" spans="2:38">
      <c r="B42" s="157" t="s">
        <v>108</v>
      </c>
      <c r="F42" s="15"/>
      <c r="G42" s="15"/>
      <c r="H42" s="15"/>
      <c r="I42" s="15"/>
      <c r="K42" s="15"/>
      <c r="L42" s="241"/>
      <c r="M42" s="195"/>
      <c r="N42" s="15"/>
      <c r="P42" s="15"/>
      <c r="Q42" s="241"/>
      <c r="R42" s="195"/>
      <c r="S42" s="15"/>
      <c r="U42" s="15"/>
      <c r="V42" s="241"/>
      <c r="W42" s="195"/>
      <c r="X42" s="15"/>
      <c r="Z42" s="15"/>
      <c r="AA42" s="241"/>
      <c r="AB42" s="195"/>
      <c r="AC42" s="15"/>
      <c r="AE42" s="15"/>
      <c r="AF42" s="15"/>
      <c r="AG42" s="15"/>
      <c r="AH42" s="15"/>
    </row>
    <row r="43" spans="2:38">
      <c r="B43" s="89" t="s">
        <v>109</v>
      </c>
      <c r="F43" s="15">
        <v>18371.990727607845</v>
      </c>
      <c r="G43" s="15">
        <v>15777.208388460282</v>
      </c>
      <c r="H43" s="15">
        <v>16281.301426501412</v>
      </c>
      <c r="I43" s="15">
        <v>19703.428558100026</v>
      </c>
      <c r="K43" s="15">
        <v>16843.860682662103</v>
      </c>
      <c r="L43" s="241">
        <v>18975.949225771768</v>
      </c>
      <c r="M43" s="195">
        <v>20002.361029279429</v>
      </c>
      <c r="N43" s="15">
        <v>17831.262252912653</v>
      </c>
      <c r="P43" s="15">
        <v>22537.328288914938</v>
      </c>
      <c r="Q43" s="241">
        <v>21701</v>
      </c>
      <c r="R43" s="195">
        <v>21109</v>
      </c>
      <c r="S43" s="15">
        <v>29333</v>
      </c>
      <c r="U43" s="15">
        <v>24072</v>
      </c>
      <c r="V43" s="241">
        <v>24453</v>
      </c>
      <c r="W43" s="195">
        <v>28435</v>
      </c>
      <c r="X43" s="15">
        <v>28015</v>
      </c>
      <c r="Z43" s="15">
        <v>22919</v>
      </c>
      <c r="AA43" s="241">
        <v>24656</v>
      </c>
      <c r="AB43" s="195">
        <v>26075</v>
      </c>
      <c r="AC43" s="15">
        <v>27829</v>
      </c>
      <c r="AE43" s="15">
        <v>24009</v>
      </c>
      <c r="AF43" s="15">
        <v>22646</v>
      </c>
      <c r="AG43" s="15">
        <v>23280</v>
      </c>
      <c r="AH43" s="15">
        <v>25397</v>
      </c>
    </row>
    <row r="44" spans="2:38">
      <c r="B44" s="89" t="s">
        <v>195</v>
      </c>
      <c r="F44" s="15">
        <v>29486.683531115919</v>
      </c>
      <c r="G44" s="15">
        <v>27109.145992555896</v>
      </c>
      <c r="H44" s="15">
        <v>27003.905624316503</v>
      </c>
      <c r="I44" s="15">
        <v>28826.285699491844</v>
      </c>
      <c r="K44" s="15">
        <v>26473.571725101927</v>
      </c>
      <c r="L44" s="241">
        <v>28209.852078439613</v>
      </c>
      <c r="M44" s="195">
        <v>27703.419124636359</v>
      </c>
      <c r="N44" s="15">
        <v>27619.454535180605</v>
      </c>
      <c r="P44" s="15">
        <v>32677.635130953051</v>
      </c>
      <c r="Q44" s="241">
        <v>35723</v>
      </c>
      <c r="R44" s="195">
        <v>31860</v>
      </c>
      <c r="S44" s="15">
        <v>28983</v>
      </c>
      <c r="U44" s="15">
        <v>25438</v>
      </c>
      <c r="V44" s="241">
        <v>25882</v>
      </c>
      <c r="W44" s="195">
        <v>25011</v>
      </c>
      <c r="X44" s="15">
        <v>23933</v>
      </c>
      <c r="Z44" s="15">
        <v>31464</v>
      </c>
      <c r="AA44" s="241">
        <v>30829</v>
      </c>
      <c r="AB44" s="195">
        <v>32683</v>
      </c>
      <c r="AC44" s="15">
        <v>36752</v>
      </c>
      <c r="AE44" s="15">
        <v>33719</v>
      </c>
      <c r="AF44" s="15">
        <v>33744</v>
      </c>
      <c r="AG44" s="15">
        <v>37901</v>
      </c>
      <c r="AH44" s="15">
        <v>41761</v>
      </c>
    </row>
    <row r="45" spans="2:38">
      <c r="B45" s="89" t="s">
        <v>132</v>
      </c>
      <c r="F45" s="15">
        <v>5223.2736759738164</v>
      </c>
      <c r="G45" s="15">
        <v>6501.3535382939017</v>
      </c>
      <c r="H45" s="15">
        <v>2455.2473733334505</v>
      </c>
      <c r="I45" s="15">
        <v>6465.9185602413127</v>
      </c>
      <c r="K45" s="15">
        <v>11318.413641626159</v>
      </c>
      <c r="L45" s="241">
        <v>12911.5958451358</v>
      </c>
      <c r="M45" s="195">
        <v>4720.5581869918187</v>
      </c>
      <c r="N45" s="15">
        <v>2095.5512846496135</v>
      </c>
      <c r="P45" s="15">
        <v>2863.2194940431427</v>
      </c>
      <c r="Q45" s="241">
        <v>2717</v>
      </c>
      <c r="R45" s="195">
        <v>2283</v>
      </c>
      <c r="S45" s="15">
        <v>9575</v>
      </c>
      <c r="U45" s="15">
        <v>5823</v>
      </c>
      <c r="V45" s="241">
        <v>2589</v>
      </c>
      <c r="W45" s="195">
        <v>5293</v>
      </c>
      <c r="X45" s="15">
        <v>4491</v>
      </c>
      <c r="Z45" s="15">
        <v>3203</v>
      </c>
      <c r="AA45" s="241">
        <v>5561</v>
      </c>
      <c r="AB45" s="195">
        <v>3632</v>
      </c>
      <c r="AC45" s="15">
        <v>6042</v>
      </c>
      <c r="AE45" s="15">
        <v>14884</v>
      </c>
      <c r="AF45" s="15">
        <v>18523</v>
      </c>
      <c r="AG45" s="15">
        <v>11313</v>
      </c>
      <c r="AH45" s="15">
        <v>7505</v>
      </c>
    </row>
    <row r="46" spans="2:38">
      <c r="B46" s="89" t="s">
        <v>110</v>
      </c>
      <c r="F46" s="15">
        <v>39637.816283274442</v>
      </c>
      <c r="G46" s="15">
        <v>49248.403289665126</v>
      </c>
      <c r="H46" s="15">
        <v>54947.122671294637</v>
      </c>
      <c r="I46" s="15">
        <v>64618.423037985413</v>
      </c>
      <c r="K46" s="15">
        <v>43433.432907079979</v>
      </c>
      <c r="L46" s="241">
        <v>49735.57650653868</v>
      </c>
      <c r="M46" s="195">
        <v>55648.992860649705</v>
      </c>
      <c r="N46" s="15">
        <v>68121.192819755001</v>
      </c>
      <c r="P46" s="15">
        <v>51558.573138935928</v>
      </c>
      <c r="Q46" s="241">
        <v>56764</v>
      </c>
      <c r="R46" s="195">
        <v>65367</v>
      </c>
      <c r="S46" s="15">
        <v>76857</v>
      </c>
      <c r="U46" s="15">
        <v>51601</v>
      </c>
      <c r="V46" s="241">
        <v>59456</v>
      </c>
      <c r="W46" s="195">
        <v>68735</v>
      </c>
      <c r="X46" s="15">
        <v>82586</v>
      </c>
      <c r="Z46" s="15">
        <v>55690</v>
      </c>
      <c r="AA46" s="241">
        <v>72019</v>
      </c>
      <c r="AB46" s="195">
        <v>84036</v>
      </c>
      <c r="AC46" s="15">
        <v>105768</v>
      </c>
      <c r="AE46" s="15">
        <v>67390</v>
      </c>
      <c r="AF46" s="15">
        <v>81149</v>
      </c>
      <c r="AG46" s="15">
        <v>93413</v>
      </c>
      <c r="AH46" s="15">
        <v>107881</v>
      </c>
    </row>
    <row r="47" spans="2:38" ht="12.75" customHeight="1">
      <c r="B47" s="86" t="s">
        <v>138</v>
      </c>
      <c r="F47" s="15">
        <v>0</v>
      </c>
      <c r="G47" s="15">
        <v>0</v>
      </c>
      <c r="H47" s="15">
        <v>0</v>
      </c>
      <c r="I47" s="15">
        <v>0</v>
      </c>
      <c r="K47" s="15">
        <v>0</v>
      </c>
      <c r="L47" s="241">
        <v>0</v>
      </c>
      <c r="M47" s="195">
        <v>0</v>
      </c>
      <c r="N47" s="15">
        <v>0</v>
      </c>
      <c r="P47" s="15">
        <v>0</v>
      </c>
      <c r="Q47" s="241">
        <v>0</v>
      </c>
      <c r="R47" s="195">
        <v>0</v>
      </c>
      <c r="S47" s="15">
        <v>0</v>
      </c>
      <c r="U47" s="15">
        <v>0</v>
      </c>
      <c r="V47" s="241">
        <v>0</v>
      </c>
      <c r="W47" s="195">
        <v>0</v>
      </c>
      <c r="X47" s="15">
        <v>0</v>
      </c>
      <c r="Z47" s="15">
        <v>0</v>
      </c>
      <c r="AA47" s="241">
        <v>0</v>
      </c>
      <c r="AB47" s="195">
        <v>0</v>
      </c>
      <c r="AC47" s="15">
        <v>0</v>
      </c>
      <c r="AE47" s="15">
        <v>31697</v>
      </c>
      <c r="AF47" s="15">
        <v>0</v>
      </c>
      <c r="AG47" s="15">
        <v>0</v>
      </c>
      <c r="AH47" s="15">
        <v>0</v>
      </c>
    </row>
    <row r="48" spans="2:38">
      <c r="B48" s="86" t="s">
        <v>91</v>
      </c>
      <c r="F48" s="15">
        <v>27644.935018366152</v>
      </c>
      <c r="G48" s="15">
        <v>27678.510898777578</v>
      </c>
      <c r="H48" s="15">
        <v>27708.589833784215</v>
      </c>
      <c r="I48" s="15">
        <v>27739.921272774882</v>
      </c>
      <c r="K48" s="15">
        <v>27771.604836838316</v>
      </c>
      <c r="L48" s="241">
        <v>27803.361729921751</v>
      </c>
      <c r="M48" s="195">
        <v>27837.78211899419</v>
      </c>
      <c r="N48" s="15">
        <v>27969.386210000001</v>
      </c>
      <c r="P48" s="15">
        <v>28001.550799999997</v>
      </c>
      <c r="Q48" s="241">
        <v>22379</v>
      </c>
      <c r="R48" s="195">
        <v>22405</v>
      </c>
      <c r="S48" s="15">
        <v>16674</v>
      </c>
      <c r="U48" s="15">
        <v>16693</v>
      </c>
      <c r="V48" s="241">
        <v>16711</v>
      </c>
      <c r="W48" s="195">
        <v>16730</v>
      </c>
      <c r="X48" s="15">
        <v>16748</v>
      </c>
      <c r="Z48" s="15">
        <v>16766</v>
      </c>
      <c r="AA48" s="241">
        <v>8383</v>
      </c>
      <c r="AB48" s="195">
        <v>8393</v>
      </c>
      <c r="AC48" s="15">
        <v>0</v>
      </c>
      <c r="AE48" s="15">
        <v>0</v>
      </c>
      <c r="AF48" s="15">
        <v>15836</v>
      </c>
      <c r="AG48" s="15">
        <v>35713</v>
      </c>
      <c r="AH48" s="15">
        <v>36118</v>
      </c>
    </row>
    <row r="49" spans="2:34">
      <c r="B49" s="87" t="s">
        <v>279</v>
      </c>
      <c r="F49" s="15">
        <v>4648.8907748412657</v>
      </c>
      <c r="G49" s="15">
        <v>5494.7443124672154</v>
      </c>
      <c r="H49" s="15">
        <v>3746.5479645361625</v>
      </c>
      <c r="I49" s="15">
        <v>2908.0566458510812</v>
      </c>
      <c r="K49" s="15">
        <v>2837.1188277862148</v>
      </c>
      <c r="L49" s="241">
        <v>3091.1205421451223</v>
      </c>
      <c r="M49" s="195">
        <v>4653.6031220400391</v>
      </c>
      <c r="N49" s="15">
        <v>5427.0031216130656</v>
      </c>
      <c r="P49" s="15">
        <v>10024.998203740932</v>
      </c>
      <c r="Q49" s="241">
        <v>6929</v>
      </c>
      <c r="R49" s="195">
        <v>8544</v>
      </c>
      <c r="S49" s="15">
        <v>10281</v>
      </c>
      <c r="U49" s="15">
        <v>11321</v>
      </c>
      <c r="V49" s="241">
        <v>11562</v>
      </c>
      <c r="W49" s="195">
        <v>11463</v>
      </c>
      <c r="X49" s="15">
        <v>12685</v>
      </c>
      <c r="Z49" s="15">
        <v>13855</v>
      </c>
      <c r="AA49" s="241">
        <v>13772</v>
      </c>
      <c r="AB49" s="195">
        <v>13037</v>
      </c>
      <c r="AC49" s="15">
        <v>13723</v>
      </c>
      <c r="AE49" s="15">
        <v>15773</v>
      </c>
      <c r="AF49" s="15">
        <v>13597</v>
      </c>
      <c r="AG49" s="15">
        <v>13272</v>
      </c>
      <c r="AH49" s="15">
        <v>15705</v>
      </c>
    </row>
    <row r="50" spans="2:34">
      <c r="B50" s="87" t="s">
        <v>337</v>
      </c>
      <c r="F50" s="15">
        <v>1949.5233471000558</v>
      </c>
      <c r="G50" s="15">
        <v>2081.3898428907078</v>
      </c>
      <c r="H50" s="15">
        <v>4110.1488692453104</v>
      </c>
      <c r="I50" s="15">
        <v>1261.9551026429976</v>
      </c>
      <c r="K50" s="15">
        <v>1912.3716418055365</v>
      </c>
      <c r="L50" s="241">
        <v>1315.9858370823913</v>
      </c>
      <c r="M50" s="195">
        <v>1994.7141597219293</v>
      </c>
      <c r="N50" s="15">
        <v>2602.701973616739</v>
      </c>
      <c r="P50" s="15">
        <v>5879.1363011873154</v>
      </c>
      <c r="Q50" s="241">
        <v>3726</v>
      </c>
      <c r="R50" s="195">
        <v>4738</v>
      </c>
      <c r="S50" s="15">
        <v>3312</v>
      </c>
      <c r="U50" s="15">
        <v>5578</v>
      </c>
      <c r="V50" s="241">
        <v>3160</v>
      </c>
      <c r="W50" s="195">
        <v>3789</v>
      </c>
      <c r="X50" s="15">
        <v>1489</v>
      </c>
      <c r="Z50" s="15">
        <v>3321</v>
      </c>
      <c r="AA50" s="241">
        <v>1798</v>
      </c>
      <c r="AB50" s="195">
        <v>2360</v>
      </c>
      <c r="AC50" s="15">
        <v>2279</v>
      </c>
      <c r="AE50" s="15">
        <v>3658</v>
      </c>
      <c r="AF50" s="15">
        <v>3365</v>
      </c>
      <c r="AG50" s="15">
        <v>5745</v>
      </c>
      <c r="AH50" s="15">
        <v>2178</v>
      </c>
    </row>
    <row r="51" spans="2:34">
      <c r="B51" s="87" t="s">
        <v>306</v>
      </c>
      <c r="F51" s="15">
        <v>0</v>
      </c>
      <c r="G51" s="15">
        <v>0</v>
      </c>
      <c r="H51" s="15">
        <v>0</v>
      </c>
      <c r="I51" s="15">
        <v>0</v>
      </c>
      <c r="K51" s="15">
        <v>0</v>
      </c>
      <c r="L51" s="241">
        <v>0</v>
      </c>
      <c r="M51" s="195">
        <v>0</v>
      </c>
      <c r="N51" s="15">
        <v>0</v>
      </c>
      <c r="P51" s="15">
        <v>21592.811774970287</v>
      </c>
      <c r="Q51" s="241">
        <v>22353</v>
      </c>
      <c r="R51" s="195">
        <v>23665</v>
      </c>
      <c r="S51" s="15">
        <v>23431</v>
      </c>
      <c r="U51" s="15">
        <v>25435</v>
      </c>
      <c r="V51" s="241">
        <v>25425</v>
      </c>
      <c r="W51" s="195">
        <v>24044</v>
      </c>
      <c r="X51" s="15">
        <v>26027</v>
      </c>
      <c r="Z51" s="15">
        <v>25826</v>
      </c>
      <c r="AA51" s="241">
        <v>26867</v>
      </c>
      <c r="AB51" s="195">
        <v>26155</v>
      </c>
      <c r="AC51" s="15">
        <v>26954</v>
      </c>
      <c r="AE51" s="15">
        <v>24500</v>
      </c>
      <c r="AF51" s="15">
        <v>23065</v>
      </c>
      <c r="AG51" s="15">
        <v>24477</v>
      </c>
      <c r="AH51" s="15">
        <v>26635</v>
      </c>
    </row>
    <row r="52" spans="2:34">
      <c r="B52" s="87" t="s">
        <v>87</v>
      </c>
      <c r="F52" s="15">
        <v>16006.122139776955</v>
      </c>
      <c r="G52" s="15">
        <v>16807.493440374361</v>
      </c>
      <c r="H52" s="15">
        <v>15894.698986261779</v>
      </c>
      <c r="I52" s="15">
        <v>15737.218029255288</v>
      </c>
      <c r="K52" s="15">
        <v>19889.507555920249</v>
      </c>
      <c r="L52" s="241">
        <v>15867.978721699941</v>
      </c>
      <c r="M52" s="195">
        <v>14691.71629765644</v>
      </c>
      <c r="N52" s="15">
        <v>10294.169819452165</v>
      </c>
      <c r="P52" s="15">
        <v>13528.612983988785</v>
      </c>
      <c r="Q52" s="241">
        <v>10260</v>
      </c>
      <c r="R52" s="195">
        <v>12063</v>
      </c>
      <c r="S52" s="15">
        <v>7393</v>
      </c>
      <c r="U52" s="15">
        <v>11677</v>
      </c>
      <c r="V52" s="241">
        <v>7407</v>
      </c>
      <c r="W52" s="195">
        <v>8665</v>
      </c>
      <c r="X52" s="15">
        <v>11492</v>
      </c>
      <c r="Z52" s="15">
        <v>15018</v>
      </c>
      <c r="AA52" s="241">
        <v>10813</v>
      </c>
      <c r="AB52" s="195">
        <v>8798</v>
      </c>
      <c r="AC52" s="15">
        <v>11351</v>
      </c>
      <c r="AE52" s="15">
        <v>12890</v>
      </c>
      <c r="AF52" s="15">
        <v>25496</v>
      </c>
      <c r="AG52" s="15">
        <v>27703</v>
      </c>
      <c r="AH52" s="15">
        <v>40662</v>
      </c>
    </row>
    <row r="53" spans="2:34">
      <c r="B53" s="90"/>
      <c r="F53" s="15"/>
      <c r="G53" s="15"/>
      <c r="H53" s="15"/>
      <c r="I53" s="15"/>
      <c r="K53" s="15"/>
      <c r="L53" s="241"/>
      <c r="M53" s="195"/>
      <c r="N53" s="15"/>
      <c r="P53" s="15"/>
      <c r="Q53" s="241"/>
      <c r="R53" s="195"/>
      <c r="S53" s="15"/>
      <c r="U53" s="15"/>
      <c r="V53" s="241"/>
      <c r="W53" s="195"/>
      <c r="X53" s="15"/>
      <c r="Z53" s="15"/>
      <c r="AA53" s="241"/>
      <c r="AB53" s="195"/>
      <c r="AC53" s="15"/>
      <c r="AE53" s="15"/>
      <c r="AF53" s="15"/>
      <c r="AG53" s="15"/>
      <c r="AH53" s="15"/>
    </row>
    <row r="54" spans="2:34">
      <c r="B54" s="91" t="s">
        <v>8</v>
      </c>
      <c r="F54" s="72">
        <f>SUM(F43:F53)</f>
        <v>142969.23549805646</v>
      </c>
      <c r="G54" s="72">
        <f>SUM(G43:G53)</f>
        <v>150698.24970348505</v>
      </c>
      <c r="H54" s="72">
        <f>SUM(H43:H53)</f>
        <v>152147.56274927346</v>
      </c>
      <c r="I54" s="72">
        <f>SUM(I43:I53)</f>
        <v>167261.20690634285</v>
      </c>
      <c r="K54" s="72">
        <f>SUM(K43:K53)</f>
        <v>150479.88181882049</v>
      </c>
      <c r="L54" s="243">
        <f>SUM(L43:L53)</f>
        <v>157911.42048673506</v>
      </c>
      <c r="M54" s="197">
        <f>SUM(M43:M53)</f>
        <v>157253.1468999699</v>
      </c>
      <c r="N54" s="72">
        <f>SUM(N43:N53)</f>
        <v>161960.72201717983</v>
      </c>
      <c r="P54" s="72">
        <f>SUM(P43:P53)</f>
        <v>188663.86611673434</v>
      </c>
      <c r="Q54" s="243">
        <f>SUM(Q43:Q53)</f>
        <v>182552</v>
      </c>
      <c r="R54" s="197">
        <f>SUM(R43:R53)</f>
        <v>192034</v>
      </c>
      <c r="S54" s="72">
        <f>SUM(S43:S53)</f>
        <v>205839</v>
      </c>
      <c r="U54" s="72">
        <f>SUM(U43:U53)</f>
        <v>177638</v>
      </c>
      <c r="V54" s="72">
        <f>SUM(V43:V53)</f>
        <v>176645</v>
      </c>
      <c r="W54" s="197">
        <f>SUM(W43:W53)</f>
        <v>192165</v>
      </c>
      <c r="X54" s="72">
        <f>SUM(X43:X53)</f>
        <v>207466</v>
      </c>
      <c r="Z54" s="72">
        <f>SUM(Z43:Z53)</f>
        <v>188062</v>
      </c>
      <c r="AA54" s="72">
        <f>SUM(AA43:AA53)</f>
        <v>194698</v>
      </c>
      <c r="AB54" s="197">
        <f>SUM(AB43:AB53)</f>
        <v>205169</v>
      </c>
      <c r="AC54" s="72">
        <f>SUM(AC43:AC53)</f>
        <v>230698</v>
      </c>
      <c r="AE54" s="72">
        <f>SUM(AE43:AE53)</f>
        <v>228520</v>
      </c>
      <c r="AF54" s="72">
        <f t="shared" ref="AF54:AH54" si="3">SUM(AF43:AF53)</f>
        <v>237421</v>
      </c>
      <c r="AG54" s="72">
        <f t="shared" si="3"/>
        <v>272817</v>
      </c>
      <c r="AH54" s="72">
        <f t="shared" si="3"/>
        <v>303842</v>
      </c>
    </row>
    <row r="55" spans="2:34">
      <c r="B55" s="35"/>
      <c r="F55" s="15"/>
      <c r="G55" s="15"/>
      <c r="H55" s="15"/>
      <c r="I55" s="15"/>
      <c r="K55" s="15"/>
      <c r="L55" s="241"/>
      <c r="M55" s="195"/>
      <c r="N55" s="15"/>
      <c r="P55" s="15"/>
      <c r="Q55" s="241"/>
      <c r="R55" s="195"/>
      <c r="S55" s="15"/>
      <c r="U55" s="15"/>
      <c r="V55" s="241"/>
      <c r="W55" s="195"/>
      <c r="X55" s="15"/>
      <c r="Z55" s="15"/>
      <c r="AA55" s="241"/>
      <c r="AB55" s="195"/>
      <c r="AC55" s="15"/>
      <c r="AE55" s="15"/>
      <c r="AF55" s="15"/>
      <c r="AG55" s="15"/>
      <c r="AH55" s="15"/>
    </row>
    <row r="56" spans="2:34">
      <c r="B56" s="157" t="s">
        <v>139</v>
      </c>
      <c r="F56" s="15"/>
      <c r="G56" s="15"/>
      <c r="H56" s="15"/>
      <c r="I56" s="15"/>
      <c r="K56" s="15"/>
      <c r="L56" s="241"/>
      <c r="M56" s="195"/>
      <c r="N56" s="15"/>
      <c r="P56" s="15"/>
      <c r="Q56" s="241"/>
      <c r="R56" s="195"/>
      <c r="S56" s="15"/>
      <c r="U56" s="15"/>
      <c r="V56" s="241"/>
      <c r="W56" s="195"/>
      <c r="X56" s="15"/>
      <c r="Z56" s="15"/>
      <c r="AA56" s="241"/>
      <c r="AB56" s="195"/>
      <c r="AC56" s="15"/>
      <c r="AE56" s="15"/>
      <c r="AF56" s="15"/>
      <c r="AG56" s="15"/>
      <c r="AH56" s="15"/>
    </row>
    <row r="57" spans="2:34">
      <c r="B57" s="35" t="s">
        <v>132</v>
      </c>
      <c r="F57" s="15">
        <v>1191.2246007127171</v>
      </c>
      <c r="G57" s="15">
        <v>1980.2292987632313</v>
      </c>
      <c r="H57" s="15">
        <v>630.84836854458342</v>
      </c>
      <c r="I57" s="15">
        <v>2289.3651211330134</v>
      </c>
      <c r="K57" s="15">
        <v>2289.6833341244301</v>
      </c>
      <c r="L57" s="241">
        <v>4103.9692223834418</v>
      </c>
      <c r="M57" s="195">
        <v>542.40122501029487</v>
      </c>
      <c r="N57" s="15">
        <v>307.18760573705924</v>
      </c>
      <c r="P57" s="15">
        <v>286.09760648414715</v>
      </c>
      <c r="Q57" s="241">
        <v>707</v>
      </c>
      <c r="R57" s="195">
        <v>2040</v>
      </c>
      <c r="S57" s="15">
        <v>3880</v>
      </c>
      <c r="U57" s="15">
        <v>1432</v>
      </c>
      <c r="V57" s="241">
        <v>700</v>
      </c>
      <c r="W57" s="195">
        <v>2500</v>
      </c>
      <c r="X57" s="15">
        <v>2037</v>
      </c>
      <c r="Z57" s="15">
        <v>1760</v>
      </c>
      <c r="AA57" s="241">
        <v>1558</v>
      </c>
      <c r="AB57" s="195">
        <v>576</v>
      </c>
      <c r="AC57" s="15">
        <v>831</v>
      </c>
      <c r="AE57" s="15">
        <v>1808</v>
      </c>
      <c r="AF57" s="15">
        <v>2717</v>
      </c>
      <c r="AG57" s="15">
        <v>2859</v>
      </c>
      <c r="AH57" s="15">
        <v>2413</v>
      </c>
    </row>
    <row r="58" spans="2:34">
      <c r="B58" s="35" t="s">
        <v>110</v>
      </c>
      <c r="F58" s="15">
        <v>12000.775043318929</v>
      </c>
      <c r="G58" s="15">
        <v>9893.8850411298481</v>
      </c>
      <c r="H58" s="15">
        <v>10527.707969474526</v>
      </c>
      <c r="I58" s="15">
        <v>9620.8341336731919</v>
      </c>
      <c r="K58" s="15">
        <v>9947.4859768328388</v>
      </c>
      <c r="L58" s="241">
        <v>9454.018810476924</v>
      </c>
      <c r="M58" s="195">
        <v>10465.760935930568</v>
      </c>
      <c r="N58" s="15">
        <v>11247.811608978836</v>
      </c>
      <c r="P58" s="15">
        <v>12501.701381538154</v>
      </c>
      <c r="Q58" s="241">
        <v>12643</v>
      </c>
      <c r="R58" s="195">
        <v>13559</v>
      </c>
      <c r="S58" s="15">
        <v>12999</v>
      </c>
      <c r="U58" s="15">
        <v>15506</v>
      </c>
      <c r="V58" s="241">
        <v>17325</v>
      </c>
      <c r="W58" s="195">
        <v>17565</v>
      </c>
      <c r="X58" s="15">
        <v>19589</v>
      </c>
      <c r="Z58" s="15">
        <v>20299</v>
      </c>
      <c r="AA58" s="241">
        <v>20388</v>
      </c>
      <c r="AB58" s="195">
        <v>18768</v>
      </c>
      <c r="AC58" s="15">
        <v>16238</v>
      </c>
      <c r="AE58" s="15">
        <v>15784</v>
      </c>
      <c r="AF58" s="15">
        <v>17556</v>
      </c>
      <c r="AG58" s="15">
        <v>19131</v>
      </c>
      <c r="AH58" s="15">
        <v>19504</v>
      </c>
    </row>
    <row r="59" spans="2:34">
      <c r="B59" s="35" t="s">
        <v>88</v>
      </c>
      <c r="F59" s="15">
        <v>89230.487963456864</v>
      </c>
      <c r="G59" s="15">
        <v>75275.685364466844</v>
      </c>
      <c r="H59" s="15">
        <v>75363.796401996195</v>
      </c>
      <c r="I59" s="15">
        <v>61391.131722626087</v>
      </c>
      <c r="K59" s="15">
        <v>61460.289870419918</v>
      </c>
      <c r="L59" s="241">
        <v>47472.324634012577</v>
      </c>
      <c r="M59" s="195">
        <v>47526.013282538683</v>
      </c>
      <c r="N59" s="15">
        <v>33421.743515061113</v>
      </c>
      <c r="P59" s="15">
        <v>33458.956545071007</v>
      </c>
      <c r="Q59" s="241">
        <v>25094</v>
      </c>
      <c r="R59" s="195">
        <v>25122</v>
      </c>
      <c r="S59" s="15">
        <v>16748</v>
      </c>
      <c r="U59" s="15">
        <v>16766</v>
      </c>
      <c r="V59" s="241">
        <v>8383</v>
      </c>
      <c r="W59" s="195">
        <v>8392</v>
      </c>
      <c r="X59" s="15">
        <v>0</v>
      </c>
      <c r="Z59" s="15">
        <v>0</v>
      </c>
      <c r="AA59" s="241">
        <v>0</v>
      </c>
      <c r="AB59" s="195">
        <v>0</v>
      </c>
      <c r="AC59" s="15">
        <v>0</v>
      </c>
      <c r="AE59" s="15">
        <v>0</v>
      </c>
      <c r="AF59" s="15">
        <v>63698</v>
      </c>
      <c r="AG59" s="15">
        <v>143650</v>
      </c>
      <c r="AH59" s="15">
        <v>137288</v>
      </c>
    </row>
    <row r="60" spans="2:34">
      <c r="B60" s="35" t="s">
        <v>279</v>
      </c>
      <c r="F60" s="15">
        <v>533.85052221959882</v>
      </c>
      <c r="G60" s="15">
        <v>705.49885474182338</v>
      </c>
      <c r="H60" s="15">
        <v>1047.7138132402486</v>
      </c>
      <c r="I60" s="15">
        <v>570.66178328172828</v>
      </c>
      <c r="K60" s="15">
        <v>521.27918261097398</v>
      </c>
      <c r="L60" s="241">
        <v>745.99809002909819</v>
      </c>
      <c r="M60" s="195">
        <v>1185.3368600780548</v>
      </c>
      <c r="N60" s="15">
        <v>6609.393142358681</v>
      </c>
      <c r="P60" s="15">
        <v>7647.4857633068441</v>
      </c>
      <c r="Q60" s="241">
        <v>15332</v>
      </c>
      <c r="R60" s="195">
        <v>19694</v>
      </c>
      <c r="S60" s="15">
        <v>20073</v>
      </c>
      <c r="U60" s="15">
        <v>17719</v>
      </c>
      <c r="V60" s="241">
        <v>16920</v>
      </c>
      <c r="W60" s="195">
        <v>16412</v>
      </c>
      <c r="X60" s="15">
        <v>16645</v>
      </c>
      <c r="Z60" s="15">
        <v>14858</v>
      </c>
      <c r="AA60" s="241">
        <v>13204</v>
      </c>
      <c r="AB60" s="195">
        <v>13328</v>
      </c>
      <c r="AC60" s="15">
        <v>13314</v>
      </c>
      <c r="AE60" s="15">
        <v>11348</v>
      </c>
      <c r="AF60" s="15">
        <v>9389</v>
      </c>
      <c r="AG60" s="15">
        <v>8990</v>
      </c>
      <c r="AH60" s="15">
        <v>9748</v>
      </c>
    </row>
    <row r="61" spans="2:34">
      <c r="B61" s="35" t="s">
        <v>140</v>
      </c>
      <c r="F61" s="15">
        <v>17068.846003069033</v>
      </c>
      <c r="G61" s="15">
        <v>17373.83656139638</v>
      </c>
      <c r="H61" s="15">
        <v>17916.245237368195</v>
      </c>
      <c r="I61" s="15">
        <v>11662.248700633922</v>
      </c>
      <c r="K61" s="15">
        <v>10224.652315801199</v>
      </c>
      <c r="L61" s="241">
        <v>9883.1321426211798</v>
      </c>
      <c r="M61" s="195">
        <v>10402.166403073521</v>
      </c>
      <c r="N61" s="15">
        <v>8957.9390832245481</v>
      </c>
      <c r="P61" s="15">
        <v>217.09911107513801</v>
      </c>
      <c r="Q61" s="241">
        <v>216</v>
      </c>
      <c r="R61" s="195">
        <v>216</v>
      </c>
      <c r="S61" s="15">
        <v>164</v>
      </c>
      <c r="U61" s="15">
        <v>165</v>
      </c>
      <c r="V61" s="241">
        <v>166</v>
      </c>
      <c r="W61" s="195">
        <v>248</v>
      </c>
      <c r="X61" s="15">
        <v>211</v>
      </c>
      <c r="Z61" s="15">
        <v>211</v>
      </c>
      <c r="AA61" s="241">
        <v>211</v>
      </c>
      <c r="AB61" s="195">
        <v>211</v>
      </c>
      <c r="AC61" s="15">
        <v>79</v>
      </c>
      <c r="AE61" s="15">
        <v>77</v>
      </c>
      <c r="AF61" s="15">
        <v>7400</v>
      </c>
      <c r="AG61" s="15">
        <v>26906</v>
      </c>
      <c r="AH61" s="15">
        <v>20844</v>
      </c>
    </row>
    <row r="62" spans="2:34">
      <c r="B62" s="35" t="s">
        <v>306</v>
      </c>
      <c r="F62" s="15">
        <v>0</v>
      </c>
      <c r="G62" s="15">
        <v>0</v>
      </c>
      <c r="H62" s="15">
        <v>0</v>
      </c>
      <c r="I62" s="15">
        <v>0</v>
      </c>
      <c r="K62" s="15">
        <v>0</v>
      </c>
      <c r="L62" s="241">
        <v>0</v>
      </c>
      <c r="M62" s="195">
        <v>0</v>
      </c>
      <c r="N62" s="15">
        <v>0</v>
      </c>
      <c r="P62" s="15">
        <v>175808.47202814391</v>
      </c>
      <c r="Q62" s="241">
        <v>166998</v>
      </c>
      <c r="R62" s="195">
        <v>164656</v>
      </c>
      <c r="S62" s="15">
        <v>155461</v>
      </c>
      <c r="U62" s="15">
        <v>155581</v>
      </c>
      <c r="V62" s="241">
        <v>156262</v>
      </c>
      <c r="W62" s="195">
        <v>159938</v>
      </c>
      <c r="X62" s="15">
        <v>165880</v>
      </c>
      <c r="Z62" s="15">
        <v>154911</v>
      </c>
      <c r="AA62" s="241">
        <v>155363</v>
      </c>
      <c r="AB62" s="195">
        <v>149862</v>
      </c>
      <c r="AC62" s="15">
        <v>140040</v>
      </c>
      <c r="AE62" s="15">
        <v>157469</v>
      </c>
      <c r="AF62" s="15">
        <v>154487</v>
      </c>
      <c r="AG62" s="15">
        <v>160043</v>
      </c>
      <c r="AH62" s="15">
        <v>172347</v>
      </c>
    </row>
    <row r="63" spans="2:34">
      <c r="B63" s="35" t="s">
        <v>89</v>
      </c>
      <c r="F63" s="15">
        <v>20302.163</v>
      </c>
      <c r="G63" s="15">
        <v>18427.830000000002</v>
      </c>
      <c r="H63" s="15">
        <v>12074.478999999999</v>
      </c>
      <c r="I63" s="15">
        <v>11811.892</v>
      </c>
      <c r="K63" s="15">
        <v>11704.495000000001</v>
      </c>
      <c r="L63" s="241">
        <v>11555.951999999999</v>
      </c>
      <c r="M63" s="195">
        <v>11208.657999999999</v>
      </c>
      <c r="N63" s="15">
        <v>10705.553</v>
      </c>
      <c r="P63" s="15">
        <v>10565.294</v>
      </c>
      <c r="Q63" s="241">
        <v>10369</v>
      </c>
      <c r="R63" s="195">
        <v>10201</v>
      </c>
      <c r="S63" s="15">
        <v>10055</v>
      </c>
      <c r="U63" s="15">
        <v>9734</v>
      </c>
      <c r="V63" s="241">
        <v>9523</v>
      </c>
      <c r="W63" s="195">
        <v>9393</v>
      </c>
      <c r="X63" s="15">
        <v>10228</v>
      </c>
      <c r="Z63" s="15">
        <v>10133</v>
      </c>
      <c r="AA63" s="241">
        <v>9972</v>
      </c>
      <c r="AB63" s="195">
        <v>9906</v>
      </c>
      <c r="AC63" s="15">
        <v>9289</v>
      </c>
      <c r="AE63" s="15">
        <v>9194</v>
      </c>
      <c r="AF63" s="15">
        <v>21552</v>
      </c>
      <c r="AG63" s="15">
        <v>30054</v>
      </c>
      <c r="AH63" s="15">
        <v>37326</v>
      </c>
    </row>
    <row r="64" spans="2:34">
      <c r="B64" s="36"/>
      <c r="F64" s="66"/>
      <c r="G64" s="66"/>
      <c r="H64" s="66"/>
      <c r="I64" s="66"/>
      <c r="K64" s="66"/>
      <c r="L64" s="244"/>
      <c r="M64" s="198"/>
      <c r="N64" s="66"/>
      <c r="P64" s="66"/>
      <c r="Q64" s="244"/>
      <c r="R64" s="198"/>
      <c r="S64" s="66"/>
      <c r="U64" s="66"/>
      <c r="V64" s="244"/>
      <c r="W64" s="198"/>
      <c r="X64" s="66"/>
      <c r="Z64" s="66"/>
      <c r="AA64" s="244"/>
      <c r="AB64" s="198"/>
      <c r="AC64" s="66"/>
      <c r="AE64" s="66"/>
      <c r="AF64" s="66"/>
      <c r="AG64" s="66"/>
      <c r="AH64" s="66"/>
    </row>
    <row r="65" spans="2:38">
      <c r="B65" s="95" t="s">
        <v>144</v>
      </c>
      <c r="F65" s="83">
        <f t="shared" ref="F65:G65" si="4">SUM(F57:F64)</f>
        <v>140327.34713277715</v>
      </c>
      <c r="G65" s="83">
        <f t="shared" si="4"/>
        <v>123656.96512049813</v>
      </c>
      <c r="H65" s="83">
        <f t="shared" ref="H65" si="5">SUM(H57:H64)</f>
        <v>117560.79079062375</v>
      </c>
      <c r="I65" s="83">
        <f t="shared" ref="I65" si="6">SUM(I57:I64)</f>
        <v>97346.133461347927</v>
      </c>
      <c r="K65" s="83">
        <f t="shared" ref="K65:L65" si="7">SUM(K57:K64)</f>
        <v>96147.885679789353</v>
      </c>
      <c r="L65" s="245">
        <f t="shared" si="7"/>
        <v>83215.39489952322</v>
      </c>
      <c r="M65" s="194">
        <f t="shared" ref="M65:N65" si="8">SUM(M57:M64)</f>
        <v>81330.336706631118</v>
      </c>
      <c r="N65" s="83">
        <f t="shared" si="8"/>
        <v>71249.627955360236</v>
      </c>
      <c r="P65" s="83">
        <f t="shared" ref="P65" si="9">SUM(P57:P64)</f>
        <v>240485.10643561918</v>
      </c>
      <c r="Q65" s="245">
        <f t="shared" ref="Q65:S65" si="10">SUM(Q57:Q64)</f>
        <v>231359</v>
      </c>
      <c r="R65" s="194">
        <f t="shared" si="10"/>
        <v>235488</v>
      </c>
      <c r="S65" s="83">
        <f t="shared" si="10"/>
        <v>219380</v>
      </c>
      <c r="U65" s="83">
        <f t="shared" ref="U65:X65" si="11">SUM(U57:U64)</f>
        <v>216903</v>
      </c>
      <c r="V65" s="83">
        <f t="shared" si="11"/>
        <v>209279</v>
      </c>
      <c r="W65" s="194">
        <f t="shared" si="11"/>
        <v>214448</v>
      </c>
      <c r="X65" s="83">
        <f t="shared" si="11"/>
        <v>214590</v>
      </c>
      <c r="Z65" s="83">
        <f t="shared" ref="Z65:AA65" si="12">SUM(Z57:Z64)</f>
        <v>202172</v>
      </c>
      <c r="AA65" s="83">
        <f t="shared" si="12"/>
        <v>200696</v>
      </c>
      <c r="AB65" s="194">
        <f t="shared" ref="AB65:AH65" si="13">SUM(AB57:AB64)</f>
        <v>192651</v>
      </c>
      <c r="AC65" s="83">
        <f t="shared" si="13"/>
        <v>179791</v>
      </c>
      <c r="AE65" s="83">
        <f t="shared" si="13"/>
        <v>195680</v>
      </c>
      <c r="AF65" s="83">
        <f t="shared" si="13"/>
        <v>276799</v>
      </c>
      <c r="AG65" s="83">
        <f t="shared" si="13"/>
        <v>391633</v>
      </c>
      <c r="AH65" s="83">
        <f t="shared" si="13"/>
        <v>399470</v>
      </c>
    </row>
    <row r="66" spans="2:38">
      <c r="B66" s="92"/>
      <c r="F66" s="33"/>
      <c r="G66" s="33"/>
      <c r="H66" s="33"/>
      <c r="I66" s="33"/>
      <c r="K66" s="33"/>
      <c r="L66" s="242"/>
      <c r="M66" s="196"/>
      <c r="N66" s="33"/>
      <c r="P66" s="33"/>
      <c r="Q66" s="242"/>
      <c r="R66" s="196"/>
      <c r="S66" s="33"/>
      <c r="U66" s="33"/>
      <c r="V66" s="33"/>
      <c r="W66" s="196"/>
      <c r="X66" s="33"/>
      <c r="Z66" s="33"/>
      <c r="AA66" s="33"/>
      <c r="AB66" s="196"/>
      <c r="AC66" s="33"/>
      <c r="AE66" s="33"/>
      <c r="AF66" s="33"/>
      <c r="AG66" s="33"/>
      <c r="AH66" s="33"/>
    </row>
    <row r="67" spans="2:38">
      <c r="B67" s="137" t="s">
        <v>146</v>
      </c>
      <c r="F67" s="136">
        <f t="shared" ref="F67" si="14">F54+F65</f>
        <v>283296.58263083361</v>
      </c>
      <c r="G67" s="136">
        <v>274355.2148239832</v>
      </c>
      <c r="H67" s="136">
        <f t="shared" ref="H67" si="15">H54+H65</f>
        <v>269708.35353989725</v>
      </c>
      <c r="I67" s="136">
        <f t="shared" ref="I67" si="16">I54+I65</f>
        <v>264607.34036769078</v>
      </c>
      <c r="K67" s="136">
        <f t="shared" ref="K67:L67" si="17">K54+K65</f>
        <v>246627.76749860984</v>
      </c>
      <c r="L67" s="247">
        <f t="shared" si="17"/>
        <v>241126.8153862583</v>
      </c>
      <c r="M67" s="200">
        <f t="shared" ref="M67:N67" si="18">M54+M65</f>
        <v>238583.48360660102</v>
      </c>
      <c r="N67" s="136">
        <f t="shared" si="18"/>
        <v>233210.34997254005</v>
      </c>
      <c r="P67" s="136">
        <f t="shared" ref="P67:S67" si="19">P54+P65</f>
        <v>429148.97255235352</v>
      </c>
      <c r="Q67" s="247">
        <f t="shared" si="19"/>
        <v>413911</v>
      </c>
      <c r="R67" s="200">
        <f t="shared" si="19"/>
        <v>427522</v>
      </c>
      <c r="S67" s="136">
        <f t="shared" si="19"/>
        <v>425219</v>
      </c>
      <c r="U67" s="136">
        <f t="shared" ref="U67:X67" si="20">U54+U65</f>
        <v>394541</v>
      </c>
      <c r="V67" s="136">
        <f t="shared" si="20"/>
        <v>385924</v>
      </c>
      <c r="W67" s="200">
        <f t="shared" si="20"/>
        <v>406613</v>
      </c>
      <c r="X67" s="136">
        <f t="shared" si="20"/>
        <v>422056</v>
      </c>
      <c r="Z67" s="136">
        <f t="shared" ref="Z67:AA67" si="21">Z54+Z65</f>
        <v>390234</v>
      </c>
      <c r="AA67" s="136">
        <f t="shared" si="21"/>
        <v>395394</v>
      </c>
      <c r="AB67" s="200">
        <f t="shared" ref="AB67:AH67" si="22">AB54+AB65</f>
        <v>397820</v>
      </c>
      <c r="AC67" s="136">
        <f t="shared" si="22"/>
        <v>410489</v>
      </c>
      <c r="AE67" s="136">
        <f t="shared" si="22"/>
        <v>424200</v>
      </c>
      <c r="AF67" s="136">
        <f t="shared" si="22"/>
        <v>514220</v>
      </c>
      <c r="AG67" s="136">
        <f t="shared" si="22"/>
        <v>664450</v>
      </c>
      <c r="AH67" s="136">
        <f t="shared" si="22"/>
        <v>703312</v>
      </c>
    </row>
    <row r="68" spans="2:38">
      <c r="B68" s="95"/>
      <c r="F68" s="83"/>
      <c r="G68" s="83"/>
      <c r="H68" s="83"/>
      <c r="I68" s="83"/>
      <c r="K68" s="83"/>
      <c r="L68" s="245"/>
      <c r="M68" s="194"/>
      <c r="N68" s="83"/>
      <c r="P68" s="83"/>
      <c r="Q68" s="245"/>
      <c r="R68" s="194"/>
      <c r="S68" s="83"/>
      <c r="U68" s="83"/>
      <c r="V68" s="245"/>
      <c r="W68" s="194"/>
      <c r="X68" s="83"/>
      <c r="Z68" s="83"/>
      <c r="AA68" s="245"/>
      <c r="AB68" s="194"/>
      <c r="AC68" s="83"/>
      <c r="AE68" s="83"/>
      <c r="AF68" s="83"/>
      <c r="AG68" s="83"/>
      <c r="AH68" s="83"/>
    </row>
    <row r="69" spans="2:38">
      <c r="B69" s="157" t="s">
        <v>143</v>
      </c>
      <c r="F69" s="15"/>
      <c r="G69" s="15"/>
      <c r="H69" s="15"/>
      <c r="I69" s="15"/>
      <c r="K69" s="15"/>
      <c r="L69" s="241"/>
      <c r="M69" s="195"/>
      <c r="N69" s="15"/>
      <c r="P69" s="15"/>
      <c r="Q69" s="241"/>
      <c r="R69" s="195"/>
      <c r="S69" s="15"/>
      <c r="U69" s="15"/>
      <c r="V69" s="241"/>
      <c r="W69" s="195"/>
      <c r="X69" s="15"/>
      <c r="Z69" s="15"/>
      <c r="AA69" s="241"/>
      <c r="AB69" s="195"/>
      <c r="AC69" s="15"/>
      <c r="AE69" s="15"/>
      <c r="AF69" s="15"/>
      <c r="AG69" s="15"/>
      <c r="AH69" s="15"/>
    </row>
    <row r="70" spans="2:38">
      <c r="B70" s="35" t="s">
        <v>141</v>
      </c>
      <c r="F70" s="15">
        <v>8401.215379473686</v>
      </c>
      <c r="G70" s="15">
        <v>8492.7396494737859</v>
      </c>
      <c r="H70" s="15">
        <v>8513.3724094737772</v>
      </c>
      <c r="I70" s="15">
        <v>8531.839119473696</v>
      </c>
      <c r="K70" s="15">
        <v>8597.5589489735357</v>
      </c>
      <c r="L70" s="241">
        <v>8040.1228589735028</v>
      </c>
      <c r="M70" s="195">
        <v>8044.6687189735176</v>
      </c>
      <c r="N70" s="15">
        <v>8055.5652289736272</v>
      </c>
      <c r="P70" s="15">
        <v>8162.0810389735698</v>
      </c>
      <c r="Q70" s="241">
        <v>8078</v>
      </c>
      <c r="R70" s="195">
        <v>8006</v>
      </c>
      <c r="S70" s="15">
        <v>7874</v>
      </c>
      <c r="U70" s="15">
        <v>7883</v>
      </c>
      <c r="V70" s="241">
        <v>7907</v>
      </c>
      <c r="W70" s="195">
        <v>7926</v>
      </c>
      <c r="X70" s="15">
        <v>7977</v>
      </c>
      <c r="Z70" s="15">
        <v>8021</v>
      </c>
      <c r="AA70" s="241">
        <v>7738</v>
      </c>
      <c r="AB70" s="195">
        <v>7747</v>
      </c>
      <c r="AC70" s="15">
        <v>7751</v>
      </c>
      <c r="AE70" s="15">
        <v>7757</v>
      </c>
      <c r="AF70" s="15">
        <v>7783</v>
      </c>
      <c r="AG70" s="15">
        <v>7663</v>
      </c>
      <c r="AH70" s="15">
        <v>7690</v>
      </c>
    </row>
    <row r="71" spans="2:38">
      <c r="B71" s="35" t="s">
        <v>223</v>
      </c>
      <c r="F71" s="15">
        <v>-94684.713170000003</v>
      </c>
      <c r="G71" s="15">
        <v>-126036.60334999999</v>
      </c>
      <c r="H71" s="15">
        <v>-134230.98134999999</v>
      </c>
      <c r="I71" s="15">
        <v>-134230.98134999999</v>
      </c>
      <c r="K71" s="15">
        <v>-157564.95905999999</v>
      </c>
      <c r="L71" s="241">
        <v>-56295.845540000002</v>
      </c>
      <c r="M71" s="195">
        <v>-56350.860540000001</v>
      </c>
      <c r="N71" s="15">
        <v>-56417.173539999996</v>
      </c>
      <c r="P71" s="15">
        <v>-102677.31431999999</v>
      </c>
      <c r="Q71" s="241">
        <v>-63803</v>
      </c>
      <c r="R71" s="195">
        <v>-63803</v>
      </c>
      <c r="S71" s="15">
        <v>0</v>
      </c>
      <c r="U71" s="15">
        <v>0</v>
      </c>
      <c r="V71" s="241">
        <v>0</v>
      </c>
      <c r="W71" s="195">
        <v>-27424</v>
      </c>
      <c r="X71" s="15">
        <v>-78563</v>
      </c>
      <c r="Z71" s="15">
        <v>-163601</v>
      </c>
      <c r="AA71" s="241">
        <v>0</v>
      </c>
      <c r="AB71" s="195">
        <v>0</v>
      </c>
      <c r="AC71" s="15">
        <v>0</v>
      </c>
      <c r="AE71" s="15">
        <v>-53756</v>
      </c>
      <c r="AF71" s="15">
        <v>-81631</v>
      </c>
      <c r="AG71" s="15">
        <v>0</v>
      </c>
      <c r="AH71" s="15">
        <v>0</v>
      </c>
    </row>
    <row r="72" spans="2:38">
      <c r="B72" s="89" t="s">
        <v>142</v>
      </c>
      <c r="F72" s="15">
        <v>346254.79656096728</v>
      </c>
      <c r="G72" s="15">
        <v>356536.70506315603</v>
      </c>
      <c r="H72" s="15">
        <v>363730.45873805048</v>
      </c>
      <c r="I72" s="15">
        <v>371764.39188661292</v>
      </c>
      <c r="K72" s="15">
        <v>380167.11807836214</v>
      </c>
      <c r="L72" s="241">
        <v>254737.83765553945</v>
      </c>
      <c r="M72" s="195">
        <v>262168.60852598707</v>
      </c>
      <c r="N72" s="15">
        <v>269528.99794839113</v>
      </c>
      <c r="P72" s="15">
        <v>278160.31862585072</v>
      </c>
      <c r="Q72" s="241">
        <v>233724</v>
      </c>
      <c r="R72" s="195">
        <v>243328</v>
      </c>
      <c r="S72" s="15">
        <v>187268</v>
      </c>
      <c r="U72" s="15">
        <v>199433</v>
      </c>
      <c r="V72" s="241">
        <v>207851</v>
      </c>
      <c r="W72" s="195">
        <v>217981</v>
      </c>
      <c r="X72" s="15">
        <v>227708</v>
      </c>
      <c r="Z72" s="15">
        <v>241607</v>
      </c>
      <c r="AA72" s="241">
        <v>90131</v>
      </c>
      <c r="AB72" s="195">
        <v>100595</v>
      </c>
      <c r="AC72" s="15">
        <v>110327</v>
      </c>
      <c r="AE72" s="15">
        <v>123645</v>
      </c>
      <c r="AF72" s="15">
        <v>137149</v>
      </c>
      <c r="AG72" s="15">
        <v>67068</v>
      </c>
      <c r="AH72" s="15">
        <v>81110</v>
      </c>
    </row>
    <row r="73" spans="2:38">
      <c r="B73" s="89" t="s">
        <v>111</v>
      </c>
      <c r="F73" s="15">
        <v>294685.14206916926</v>
      </c>
      <c r="G73" s="15">
        <v>313611.40589684469</v>
      </c>
      <c r="H73" s="15">
        <v>339897.28437375091</v>
      </c>
      <c r="I73" s="15">
        <v>364425.36194306571</v>
      </c>
      <c r="K73" s="15">
        <v>395096.6915577944</v>
      </c>
      <c r="L73" s="241">
        <v>419890.98429842852</v>
      </c>
      <c r="M73" s="195">
        <v>448474.07909018768</v>
      </c>
      <c r="N73" s="15">
        <v>478145.99776856077</v>
      </c>
      <c r="P73" s="15">
        <v>497181.25656874728</v>
      </c>
      <c r="Q73" s="241">
        <v>525921</v>
      </c>
      <c r="R73" s="195">
        <v>556827</v>
      </c>
      <c r="S73" s="15">
        <v>586340</v>
      </c>
      <c r="U73" s="15">
        <v>601160</v>
      </c>
      <c r="V73" s="241">
        <v>630389</v>
      </c>
      <c r="W73" s="195">
        <v>661432</v>
      </c>
      <c r="X73" s="15">
        <v>688957</v>
      </c>
      <c r="Z73" s="15">
        <v>715419</v>
      </c>
      <c r="AA73" s="241">
        <v>746877</v>
      </c>
      <c r="AB73" s="195">
        <v>780329</v>
      </c>
      <c r="AC73" s="15">
        <v>818402</v>
      </c>
      <c r="AE73" s="15">
        <v>850338</v>
      </c>
      <c r="AF73" s="15">
        <v>882723</v>
      </c>
      <c r="AG73" s="15">
        <v>917078</v>
      </c>
      <c r="AH73" s="15">
        <v>951601</v>
      </c>
    </row>
    <row r="74" spans="2:38">
      <c r="B74" s="89" t="s">
        <v>371</v>
      </c>
      <c r="F74" s="15"/>
      <c r="G74" s="15"/>
      <c r="H74" s="15"/>
      <c r="I74" s="15">
        <v>0</v>
      </c>
      <c r="K74" s="15"/>
      <c r="L74" s="241"/>
      <c r="M74" s="195"/>
      <c r="N74" s="15">
        <v>0</v>
      </c>
      <c r="P74" s="15"/>
      <c r="Q74" s="241"/>
      <c r="R74" s="195"/>
      <c r="S74" s="15">
        <v>0</v>
      </c>
      <c r="U74" s="15">
        <v>0</v>
      </c>
      <c r="V74" s="241">
        <v>0</v>
      </c>
      <c r="W74" s="195">
        <v>0</v>
      </c>
      <c r="X74" s="15">
        <v>0</v>
      </c>
      <c r="Z74" s="15">
        <v>295</v>
      </c>
      <c r="AA74" s="241">
        <v>975</v>
      </c>
      <c r="AB74" s="195">
        <v>1854</v>
      </c>
      <c r="AC74" s="15">
        <v>2656</v>
      </c>
      <c r="AE74" s="15">
        <v>3783</v>
      </c>
      <c r="AF74" s="15">
        <v>4564</v>
      </c>
      <c r="AG74" s="15">
        <v>4884</v>
      </c>
      <c r="AH74" s="15">
        <v>6765</v>
      </c>
    </row>
    <row r="75" spans="2:38">
      <c r="B75" s="89" t="s">
        <v>112</v>
      </c>
      <c r="F75" s="15">
        <v>-116873.03332825385</v>
      </c>
      <c r="G75" s="15">
        <v>-123262.66949764932</v>
      </c>
      <c r="H75" s="15">
        <v>-106979.27440844175</v>
      </c>
      <c r="I75" s="15">
        <v>-115535.28573220166</v>
      </c>
      <c r="K75" s="15">
        <v>-152192.7950382916</v>
      </c>
      <c r="L75" s="241">
        <v>-178466.81676025849</v>
      </c>
      <c r="M75" s="195">
        <v>-153417.85268982599</v>
      </c>
      <c r="N75" s="15">
        <v>-146894.45130088169</v>
      </c>
      <c r="P75" s="15">
        <v>-141617.97528364678</v>
      </c>
      <c r="Q75" s="241">
        <v>-159223</v>
      </c>
      <c r="R75" s="195">
        <v>-155447</v>
      </c>
      <c r="S75" s="15">
        <v>-194372</v>
      </c>
      <c r="U75" s="15">
        <v>-193035</v>
      </c>
      <c r="V75" s="241">
        <v>-172704</v>
      </c>
      <c r="W75" s="195">
        <v>-160767</v>
      </c>
      <c r="X75" s="15">
        <v>-161987</v>
      </c>
      <c r="Z75" s="15">
        <v>-166620</v>
      </c>
      <c r="AA75" s="241">
        <v>-173032</v>
      </c>
      <c r="AB75" s="195">
        <v>-173913</v>
      </c>
      <c r="AC75" s="15">
        <v>-185133</v>
      </c>
      <c r="AE75" s="15">
        <v>-227129</v>
      </c>
      <c r="AF75" s="15">
        <v>-263455</v>
      </c>
      <c r="AG75" s="15">
        <v>-254299</v>
      </c>
      <c r="AH75" s="15">
        <v>-246030</v>
      </c>
    </row>
    <row r="76" spans="2:38">
      <c r="B76" s="89"/>
      <c r="F76" s="15"/>
      <c r="G76" s="15"/>
      <c r="H76" s="15"/>
      <c r="I76" s="15"/>
      <c r="K76" s="15"/>
      <c r="L76" s="241"/>
      <c r="M76" s="195"/>
      <c r="N76" s="15"/>
      <c r="P76" s="15"/>
      <c r="Q76" s="241"/>
      <c r="R76" s="195"/>
      <c r="S76" s="15"/>
      <c r="U76" s="15"/>
      <c r="V76" s="241"/>
      <c r="W76" s="195"/>
      <c r="X76" s="15"/>
      <c r="Z76" s="15"/>
      <c r="AA76" s="241"/>
      <c r="AB76" s="195"/>
      <c r="AC76" s="15"/>
      <c r="AE76" s="15"/>
      <c r="AF76" s="15"/>
      <c r="AG76" s="15"/>
      <c r="AH76" s="15"/>
    </row>
    <row r="77" spans="2:38">
      <c r="B77" s="90"/>
      <c r="F77" s="15"/>
      <c r="G77" s="15"/>
      <c r="H77" s="15"/>
      <c r="I77" s="15"/>
      <c r="K77" s="15"/>
      <c r="L77" s="241"/>
      <c r="M77" s="195"/>
      <c r="N77" s="15"/>
      <c r="P77" s="15"/>
      <c r="Q77" s="241"/>
      <c r="R77" s="195"/>
      <c r="S77" s="15"/>
      <c r="U77" s="15"/>
      <c r="V77" s="241"/>
      <c r="W77" s="195"/>
      <c r="X77" s="15"/>
      <c r="Z77" s="15"/>
      <c r="AA77" s="241"/>
      <c r="AB77" s="195"/>
      <c r="AC77" s="15"/>
      <c r="AE77" s="15"/>
      <c r="AF77" s="15"/>
      <c r="AG77" s="15"/>
      <c r="AH77" s="15"/>
    </row>
    <row r="78" spans="2:38">
      <c r="B78" s="91" t="s">
        <v>147</v>
      </c>
      <c r="F78" s="72">
        <f t="shared" ref="F78:G78" si="23">SUM(F69:F77)</f>
        <v>437783.40751135646</v>
      </c>
      <c r="G78" s="72">
        <f t="shared" si="23"/>
        <v>429341.57776182529</v>
      </c>
      <c r="H78" s="72">
        <f t="shared" ref="H78" si="24">SUM(H69:H77)</f>
        <v>470930.85976283345</v>
      </c>
      <c r="I78" s="72">
        <f t="shared" ref="I78" si="25">SUM(I69:I77)</f>
        <v>494955.32586695068</v>
      </c>
      <c r="K78" s="72">
        <f t="shared" ref="K78:N78" si="26">SUM(K69:K77)</f>
        <v>474103.61448683846</v>
      </c>
      <c r="L78" s="243">
        <f t="shared" si="26"/>
        <v>447906.28251268296</v>
      </c>
      <c r="M78" s="197">
        <f t="shared" si="26"/>
        <v>508918.6431053222</v>
      </c>
      <c r="N78" s="72">
        <f t="shared" si="26"/>
        <v>552418.93610504386</v>
      </c>
      <c r="P78" s="72">
        <f t="shared" ref="P78" si="27">SUM(P69:P77)</f>
        <v>539208.36662992486</v>
      </c>
      <c r="Q78" s="243">
        <f t="shared" ref="Q78:S78" si="28">SUM(Q69:Q77)</f>
        <v>544697</v>
      </c>
      <c r="R78" s="197">
        <f t="shared" si="28"/>
        <v>588911</v>
      </c>
      <c r="S78" s="72">
        <f t="shared" si="28"/>
        <v>587110</v>
      </c>
      <c r="U78" s="72">
        <f t="shared" ref="U78:X78" si="29">SUM(U69:U77)</f>
        <v>615441</v>
      </c>
      <c r="V78" s="72">
        <f t="shared" si="29"/>
        <v>673443</v>
      </c>
      <c r="W78" s="197">
        <f t="shared" si="29"/>
        <v>699148</v>
      </c>
      <c r="X78" s="72">
        <f t="shared" si="29"/>
        <v>684092</v>
      </c>
      <c r="Z78" s="72">
        <f t="shared" ref="Z78:AA78" si="30">SUM(Z69:Z77)</f>
        <v>635121</v>
      </c>
      <c r="AA78" s="72">
        <f t="shared" si="30"/>
        <v>672689</v>
      </c>
      <c r="AB78" s="197">
        <f t="shared" ref="AB78:AG78" si="31">SUM(AB69:AB77)</f>
        <v>716612</v>
      </c>
      <c r="AC78" s="72">
        <f t="shared" si="31"/>
        <v>754003</v>
      </c>
      <c r="AE78" s="72">
        <f t="shared" si="31"/>
        <v>704638</v>
      </c>
      <c r="AF78" s="72">
        <f t="shared" si="31"/>
        <v>687133</v>
      </c>
      <c r="AG78" s="72">
        <f t="shared" si="31"/>
        <v>742394</v>
      </c>
      <c r="AH78" s="72">
        <f>SUM(AH69:AH77)</f>
        <v>801136</v>
      </c>
    </row>
    <row r="79" spans="2:38">
      <c r="B79" s="96"/>
      <c r="F79" s="31"/>
      <c r="G79" s="31"/>
      <c r="H79" s="31"/>
      <c r="I79" s="31"/>
      <c r="K79" s="31"/>
      <c r="L79" s="248"/>
      <c r="M79" s="201"/>
      <c r="N79" s="31"/>
      <c r="P79" s="31"/>
      <c r="Q79" s="248"/>
      <c r="R79" s="201"/>
      <c r="S79" s="31"/>
      <c r="U79" s="31"/>
      <c r="V79" s="31"/>
      <c r="W79" s="201"/>
      <c r="X79" s="31"/>
      <c r="Z79" s="31"/>
      <c r="AA79" s="31"/>
      <c r="AB79" s="201"/>
      <c r="AC79" s="31"/>
      <c r="AE79" s="31"/>
      <c r="AF79" s="31"/>
      <c r="AG79" s="31"/>
      <c r="AH79" s="31"/>
    </row>
    <row r="80" spans="2:38" s="94" customFormat="1" ht="16.5" customHeight="1">
      <c r="B80" s="93" t="s">
        <v>148</v>
      </c>
      <c r="F80" s="84">
        <f t="shared" ref="F80:G80" si="32">F67+F78</f>
        <v>721079.99014219013</v>
      </c>
      <c r="G80" s="84">
        <f t="shared" si="32"/>
        <v>703696.79258580855</v>
      </c>
      <c r="H80" s="84">
        <f t="shared" ref="H80" si="33">H67+H78</f>
        <v>740639.2133027307</v>
      </c>
      <c r="I80" s="84">
        <f t="shared" ref="I80" si="34">I67+I78</f>
        <v>759562.66623464145</v>
      </c>
      <c r="K80" s="84">
        <f t="shared" ref="K80:N80" si="35">K67+K78</f>
        <v>720731.3819854483</v>
      </c>
      <c r="L80" s="246">
        <f t="shared" si="35"/>
        <v>689033.09789894125</v>
      </c>
      <c r="M80" s="199">
        <f t="shared" si="35"/>
        <v>747502.12671192316</v>
      </c>
      <c r="N80" s="84">
        <f t="shared" si="35"/>
        <v>785629.28607758391</v>
      </c>
      <c r="P80" s="84">
        <f t="shared" ref="P80:S80" si="36">P67+P78</f>
        <v>968357.33918227837</v>
      </c>
      <c r="Q80" s="246">
        <f t="shared" si="36"/>
        <v>958608</v>
      </c>
      <c r="R80" s="199">
        <f t="shared" si="36"/>
        <v>1016433</v>
      </c>
      <c r="S80" s="84">
        <f t="shared" si="36"/>
        <v>1012329</v>
      </c>
      <c r="U80" s="84">
        <f t="shared" ref="U80:X80" si="37">U67+U78</f>
        <v>1009982</v>
      </c>
      <c r="V80" s="84">
        <f t="shared" si="37"/>
        <v>1059367</v>
      </c>
      <c r="W80" s="199">
        <f t="shared" si="37"/>
        <v>1105761</v>
      </c>
      <c r="X80" s="84">
        <f t="shared" si="37"/>
        <v>1106148</v>
      </c>
      <c r="Z80" s="84">
        <f t="shared" ref="Z80:AA80" si="38">Z67+Z78</f>
        <v>1025355</v>
      </c>
      <c r="AA80" s="84">
        <f t="shared" si="38"/>
        <v>1068083</v>
      </c>
      <c r="AB80" s="199">
        <f t="shared" ref="AB80:AG80" si="39">AB67+AB78</f>
        <v>1114432</v>
      </c>
      <c r="AC80" s="84">
        <f t="shared" si="39"/>
        <v>1164492</v>
      </c>
      <c r="AE80" s="84">
        <f t="shared" si="39"/>
        <v>1128838</v>
      </c>
      <c r="AF80" s="84">
        <f t="shared" si="39"/>
        <v>1201353</v>
      </c>
      <c r="AG80" s="84">
        <f t="shared" si="39"/>
        <v>1406844</v>
      </c>
      <c r="AH80" s="84">
        <f>AH67+AH78</f>
        <v>1504448</v>
      </c>
      <c r="AI80" s="240"/>
      <c r="AL80" s="58"/>
    </row>
    <row r="81" spans="12:34">
      <c r="AH81" s="58">
        <f>AH80-AH39</f>
        <v>0</v>
      </c>
    </row>
    <row r="82" spans="12:34">
      <c r="X82" s="324"/>
      <c r="AC82" s="324"/>
      <c r="AE82" s="324"/>
      <c r="AF82" s="324"/>
      <c r="AG82" s="324"/>
      <c r="AH82" s="324"/>
    </row>
    <row r="83" spans="12:34">
      <c r="L83" s="58"/>
      <c r="M83" s="58"/>
      <c r="Q83" s="58"/>
      <c r="R83" s="58"/>
      <c r="V83" s="58"/>
      <c r="W83" s="58"/>
      <c r="X83" s="325"/>
      <c r="AA83" s="58"/>
      <c r="AB83" s="58"/>
      <c r="AC83" s="325"/>
      <c r="AE83" s="325"/>
      <c r="AF83" s="325"/>
      <c r="AG83" s="325"/>
      <c r="AH83" s="325"/>
    </row>
  </sheetData>
  <phoneticPr fontId="3" type="noConversion"/>
  <hyperlinks>
    <hyperlink ref="AH2" location="Contents!A1" display="Back" xr:uid="{00000000-0004-0000-0200-000000000000}"/>
  </hyperlinks>
  <printOptions horizontalCentered="1" verticalCentered="1"/>
  <pageMargins left="0.25" right="0.25" top="0.75" bottom="0.75" header="0.3" footer="0.3"/>
  <pageSetup paperSize="9" scale="48" orientation="landscape" r:id="rId1"/>
  <headerFooter alignWithMargins="0"/>
  <ignoredErrors>
    <ignoredError sqref="R21:R25 R35:R42 R53:R56 R64:R69 R76:R80"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2:AH110"/>
  <sheetViews>
    <sheetView showGridLines="0" view="pageBreakPreview" zoomScale="90" zoomScaleSheetLayoutView="90" workbookViewId="0">
      <pane xSplit="2" ySplit="11" topLeftCell="N12" activePane="bottomRight" state="frozen"/>
      <selection activeCell="B78" sqref="B78"/>
      <selection pane="topRight" activeCell="B78" sqref="B78"/>
      <selection pane="bottomLeft" activeCell="B78" sqref="B78"/>
      <selection pane="bottomRight" activeCell="AC21" sqref="AC21"/>
    </sheetView>
  </sheetViews>
  <sheetFormatPr defaultColWidth="14.42578125" defaultRowHeight="12.75"/>
  <cols>
    <col min="1" max="1" width="1" style="7" customWidth="1"/>
    <col min="2" max="2" width="67.42578125" style="7" customWidth="1"/>
    <col min="3" max="3" width="0.7109375" style="7" customWidth="1"/>
    <col min="4" max="4" width="0.42578125" style="7" customWidth="1"/>
    <col min="5" max="5" width="1.28515625" style="7" customWidth="1"/>
    <col min="6" max="7" width="20" style="7" hidden="1" customWidth="1"/>
    <col min="8" max="8" width="19" style="7" hidden="1" customWidth="1"/>
    <col min="9" max="9" width="19.140625" style="7" customWidth="1"/>
    <col min="10" max="10" width="1.28515625" style="7" customWidth="1"/>
    <col min="11" max="12" width="20" style="7" hidden="1" customWidth="1"/>
    <col min="13" max="13" width="19" style="7" hidden="1" customWidth="1"/>
    <col min="14" max="14" width="19.140625" style="7" customWidth="1"/>
    <col min="15" max="15" width="1.28515625" style="7" customWidth="1"/>
    <col min="16" max="17" width="20" style="7" hidden="1" customWidth="1"/>
    <col min="18" max="18" width="19" style="7" hidden="1" customWidth="1"/>
    <col min="19" max="19" width="19.140625" style="7" customWidth="1"/>
    <col min="20" max="20" width="1.28515625" style="7" customWidth="1"/>
    <col min="21" max="22" width="20" style="7" hidden="1" customWidth="1"/>
    <col min="23" max="23" width="19" style="7" hidden="1" customWidth="1"/>
    <col min="24" max="24" width="19.140625" style="7" customWidth="1"/>
    <col min="25" max="25" width="1.28515625" style="7" customWidth="1"/>
    <col min="26" max="27" width="20" style="7" hidden="1" customWidth="1"/>
    <col min="28" max="28" width="19" style="7" hidden="1" customWidth="1"/>
    <col min="29" max="29" width="19.140625" style="7" customWidth="1"/>
    <col min="30" max="30" width="1.28515625" style="7" customWidth="1"/>
    <col min="31" max="34" width="19.140625" style="7" customWidth="1"/>
    <col min="35" max="16384" width="14.42578125" style="184"/>
  </cols>
  <sheetData>
    <row r="2" spans="1:34">
      <c r="AC2" s="156"/>
      <c r="AE2" s="156"/>
      <c r="AF2" s="156"/>
      <c r="AG2" s="156"/>
      <c r="AH2" s="104" t="s">
        <v>81</v>
      </c>
    </row>
    <row r="3" spans="1:34">
      <c r="F3" s="150"/>
      <c r="G3" s="150"/>
      <c r="K3" s="150"/>
      <c r="L3" s="150"/>
      <c r="P3" s="150"/>
      <c r="Q3" s="150"/>
      <c r="U3" s="150"/>
      <c r="V3" s="150"/>
      <c r="Z3" s="150"/>
      <c r="AA3" s="150"/>
    </row>
    <row r="8" spans="1:34" ht="14.25" customHeight="1">
      <c r="B8" s="22" t="s">
        <v>60</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row>
    <row r="10" spans="1:34">
      <c r="B10" s="307"/>
    </row>
    <row r="11" spans="1:34" s="309" customFormat="1" ht="30" customHeight="1">
      <c r="A11" s="308"/>
      <c r="B11" s="97" t="s">
        <v>155</v>
      </c>
      <c r="C11" s="308"/>
      <c r="D11" s="308"/>
      <c r="E11" s="308"/>
      <c r="F11" s="99" t="s">
        <v>252</v>
      </c>
      <c r="G11" s="99" t="s">
        <v>253</v>
      </c>
      <c r="H11" s="99" t="s">
        <v>254</v>
      </c>
      <c r="I11" s="99" t="s">
        <v>255</v>
      </c>
      <c r="J11" s="308"/>
      <c r="K11" s="99" t="s">
        <v>274</v>
      </c>
      <c r="L11" s="99" t="s">
        <v>275</v>
      </c>
      <c r="M11" s="99" t="s">
        <v>276</v>
      </c>
      <c r="N11" s="99" t="s">
        <v>277</v>
      </c>
      <c r="O11" s="308"/>
      <c r="P11" s="99" t="s">
        <v>302</v>
      </c>
      <c r="Q11" s="99" t="s">
        <v>303</v>
      </c>
      <c r="R11" s="99" t="s">
        <v>304</v>
      </c>
      <c r="S11" s="99" t="s">
        <v>305</v>
      </c>
      <c r="T11" s="308"/>
      <c r="U11" s="99" t="s">
        <v>331</v>
      </c>
      <c r="V11" s="99" t="s">
        <v>330</v>
      </c>
      <c r="W11" s="99" t="s">
        <v>329</v>
      </c>
      <c r="X11" s="99" t="s">
        <v>328</v>
      </c>
      <c r="Y11" s="308"/>
      <c r="Z11" s="99" t="s">
        <v>365</v>
      </c>
      <c r="AA11" s="99" t="s">
        <v>373</v>
      </c>
      <c r="AB11" s="99" t="s">
        <v>377</v>
      </c>
      <c r="AC11" s="99" t="s">
        <v>366</v>
      </c>
      <c r="AD11" s="308"/>
      <c r="AE11" s="99" t="s">
        <v>383</v>
      </c>
      <c r="AF11" s="99" t="s">
        <v>390</v>
      </c>
      <c r="AG11" s="99" t="s">
        <v>400</v>
      </c>
      <c r="AH11" s="99" t="s">
        <v>416</v>
      </c>
    </row>
    <row r="12" spans="1:34" ht="12.75" customHeight="1">
      <c r="B12" s="310"/>
      <c r="F12" s="12"/>
      <c r="G12" s="12"/>
      <c r="H12" s="12"/>
      <c r="I12" s="12"/>
      <c r="K12" s="12"/>
      <c r="L12" s="12"/>
      <c r="M12" s="12"/>
      <c r="N12" s="12"/>
      <c r="P12" s="12"/>
      <c r="Q12" s="12"/>
      <c r="R12" s="12"/>
      <c r="S12" s="12"/>
      <c r="U12" s="12"/>
      <c r="V12" s="12"/>
      <c r="W12" s="12"/>
      <c r="X12" s="12"/>
      <c r="Z12" s="12"/>
      <c r="AA12" s="12"/>
      <c r="AB12" s="12"/>
      <c r="AC12" s="12"/>
      <c r="AE12" s="12"/>
      <c r="AF12" s="12"/>
      <c r="AG12" s="12"/>
      <c r="AH12" s="12"/>
    </row>
    <row r="13" spans="1:34">
      <c r="B13" s="311" t="s">
        <v>174</v>
      </c>
      <c r="F13" s="12"/>
      <c r="G13" s="12"/>
      <c r="H13" s="12"/>
      <c r="I13" s="12"/>
      <c r="K13" s="12"/>
      <c r="L13" s="12"/>
      <c r="M13" s="180"/>
      <c r="N13" s="12"/>
      <c r="P13" s="12"/>
      <c r="Q13" s="12"/>
      <c r="R13" s="180"/>
      <c r="S13" s="12"/>
      <c r="U13" s="12"/>
      <c r="V13" s="12"/>
      <c r="W13" s="180"/>
      <c r="X13" s="12"/>
      <c r="Z13" s="12"/>
      <c r="AA13" s="12"/>
      <c r="AB13" s="180"/>
      <c r="AC13" s="12"/>
      <c r="AE13" s="12"/>
      <c r="AF13" s="12"/>
      <c r="AG13" s="12"/>
      <c r="AH13" s="12"/>
    </row>
    <row r="14" spans="1:34" ht="12.75" customHeight="1">
      <c r="B14" s="310" t="s">
        <v>339</v>
      </c>
      <c r="F14" s="12">
        <v>16695.904655871876</v>
      </c>
      <c r="G14" s="12">
        <v>35622.167776505485</v>
      </c>
      <c r="H14" s="12">
        <v>61908.047437257053</v>
      </c>
      <c r="I14" s="12">
        <v>86436.125012358127</v>
      </c>
      <c r="K14" s="12">
        <v>22383.638277628124</v>
      </c>
      <c r="L14" s="12">
        <v>47177.929350736813</v>
      </c>
      <c r="M14" s="180">
        <v>75761.024228849419</v>
      </c>
      <c r="N14" s="12">
        <v>105432.9426838216</v>
      </c>
      <c r="P14" s="12">
        <v>27609.20055303042</v>
      </c>
      <c r="Q14" s="12">
        <v>56350.017990033368</v>
      </c>
      <c r="R14" s="180">
        <v>87255.581190631579</v>
      </c>
      <c r="S14" s="12">
        <v>116769</v>
      </c>
      <c r="U14" s="12">
        <v>14820</v>
      </c>
      <c r="V14" s="12">
        <v>44049</v>
      </c>
      <c r="W14" s="180">
        <v>75092</v>
      </c>
      <c r="X14" s="12">
        <v>102617</v>
      </c>
      <c r="Z14" s="12">
        <v>26757</v>
      </c>
      <c r="AA14" s="12">
        <v>58895</v>
      </c>
      <c r="AB14" s="180">
        <v>93226</v>
      </c>
      <c r="AC14" s="12">
        <v>132101</v>
      </c>
      <c r="AE14" s="12">
        <v>33063</v>
      </c>
      <c r="AF14" s="12">
        <v>66229</v>
      </c>
      <c r="AG14" s="12">
        <v>100904</v>
      </c>
      <c r="AH14" s="341">
        <v>137308</v>
      </c>
    </row>
    <row r="15" spans="1:34" ht="12.75" customHeight="1">
      <c r="B15" s="310"/>
      <c r="F15" s="12"/>
      <c r="G15" s="12"/>
      <c r="H15" s="12"/>
      <c r="I15" s="12"/>
      <c r="K15" s="12"/>
      <c r="L15" s="12"/>
      <c r="M15" s="180"/>
      <c r="N15" s="12"/>
      <c r="P15" s="12"/>
      <c r="Q15" s="12"/>
      <c r="R15" s="180"/>
      <c r="S15" s="12"/>
      <c r="U15" s="12"/>
      <c r="V15" s="12"/>
      <c r="W15" s="180"/>
      <c r="X15" s="12"/>
      <c r="Z15" s="12"/>
      <c r="AA15" s="12"/>
      <c r="AB15" s="180"/>
      <c r="AC15" s="12"/>
      <c r="AE15" s="12"/>
      <c r="AF15" s="12"/>
      <c r="AG15" s="12"/>
      <c r="AH15" s="341"/>
    </row>
    <row r="16" spans="1:34" ht="25.5">
      <c r="B16" s="311" t="s">
        <v>200</v>
      </c>
      <c r="F16" s="12"/>
      <c r="G16" s="12"/>
      <c r="H16" s="12"/>
      <c r="I16" s="12"/>
      <c r="K16" s="12"/>
      <c r="L16" s="12"/>
      <c r="M16" s="180"/>
      <c r="N16" s="12"/>
      <c r="P16" s="12"/>
      <c r="Q16" s="12"/>
      <c r="R16" s="180"/>
      <c r="S16" s="12"/>
      <c r="U16" s="12"/>
      <c r="V16" s="12"/>
      <c r="W16" s="180"/>
      <c r="X16" s="12"/>
      <c r="Z16" s="12"/>
      <c r="AA16" s="12"/>
      <c r="AB16" s="180"/>
      <c r="AC16" s="12"/>
      <c r="AE16" s="12"/>
      <c r="AF16" s="12"/>
      <c r="AG16" s="12"/>
      <c r="AH16" s="341"/>
    </row>
    <row r="17" spans="2:34" ht="12.75" customHeight="1">
      <c r="B17" s="310" t="s">
        <v>175</v>
      </c>
      <c r="F17" s="12">
        <v>8724.6902367388411</v>
      </c>
      <c r="G17" s="12">
        <v>17596.014032070212</v>
      </c>
      <c r="H17" s="12">
        <v>26456.479332681462</v>
      </c>
      <c r="I17" s="12">
        <v>35459.273618284518</v>
      </c>
      <c r="K17" s="12">
        <v>8927.7280178451911</v>
      </c>
      <c r="L17" s="12">
        <v>18015.642666128198</v>
      </c>
      <c r="M17" s="180">
        <v>27212.504209113329</v>
      </c>
      <c r="N17" s="12">
        <v>36116.626723508663</v>
      </c>
      <c r="P17" s="12">
        <v>15506.641341809001</v>
      </c>
      <c r="Q17" s="12">
        <v>31221.767000561293</v>
      </c>
      <c r="R17" s="180">
        <v>46990.609593486559</v>
      </c>
      <c r="S17" s="12">
        <v>62873</v>
      </c>
      <c r="U17" s="12">
        <v>15341</v>
      </c>
      <c r="V17" s="12">
        <v>30829</v>
      </c>
      <c r="W17" s="180">
        <v>46689</v>
      </c>
      <c r="X17" s="12">
        <v>62645</v>
      </c>
      <c r="Z17" s="12">
        <v>15270</v>
      </c>
      <c r="AA17" s="12">
        <v>30554</v>
      </c>
      <c r="AB17" s="180">
        <v>45894</v>
      </c>
      <c r="AC17" s="12">
        <v>61553</v>
      </c>
      <c r="AE17" s="12">
        <v>15447</v>
      </c>
      <c r="AF17" s="12">
        <v>32844</v>
      </c>
      <c r="AG17" s="12">
        <v>51635</v>
      </c>
      <c r="AH17" s="341">
        <v>73771</v>
      </c>
    </row>
    <row r="18" spans="2:34" ht="12.75" customHeight="1">
      <c r="B18" s="310" t="s">
        <v>239</v>
      </c>
      <c r="F18" s="12">
        <v>0</v>
      </c>
      <c r="G18" s="12">
        <v>0</v>
      </c>
      <c r="H18" s="12">
        <v>0</v>
      </c>
      <c r="I18" s="12">
        <v>0</v>
      </c>
      <c r="K18" s="12">
        <v>0</v>
      </c>
      <c r="L18" s="12">
        <v>0</v>
      </c>
      <c r="M18" s="180">
        <v>0</v>
      </c>
      <c r="N18" s="12">
        <v>0</v>
      </c>
      <c r="P18" s="12">
        <v>0</v>
      </c>
      <c r="Q18" s="12">
        <v>0</v>
      </c>
      <c r="R18" s="180">
        <v>0</v>
      </c>
      <c r="S18" s="12">
        <v>4085</v>
      </c>
      <c r="U18" s="12">
        <v>0</v>
      </c>
      <c r="V18" s="12">
        <v>0</v>
      </c>
      <c r="W18" s="180">
        <v>0</v>
      </c>
      <c r="X18" s="12">
        <v>0</v>
      </c>
      <c r="Z18" s="12">
        <v>0</v>
      </c>
      <c r="AA18" s="12">
        <v>0</v>
      </c>
      <c r="AB18" s="180">
        <v>0</v>
      </c>
      <c r="AC18" s="12">
        <v>0</v>
      </c>
      <c r="AE18" s="12">
        <v>0</v>
      </c>
      <c r="AF18" s="12">
        <v>0</v>
      </c>
      <c r="AG18" s="12">
        <v>0</v>
      </c>
      <c r="AH18" s="341">
        <v>0</v>
      </c>
    </row>
    <row r="19" spans="2:34" ht="12.75" customHeight="1">
      <c r="B19" s="310" t="s">
        <v>343</v>
      </c>
      <c r="F19" s="12">
        <v>6361.8879732060586</v>
      </c>
      <c r="G19" s="12">
        <v>16328.613499124098</v>
      </c>
      <c r="H19" s="12">
        <v>23505.537585133447</v>
      </c>
      <c r="I19" s="12">
        <v>30564.56179798867</v>
      </c>
      <c r="K19" s="12">
        <v>7683.0199806344117</v>
      </c>
      <c r="L19" s="12">
        <v>15770.093200017029</v>
      </c>
      <c r="M19" s="180">
        <v>23501.303911272782</v>
      </c>
      <c r="N19" s="12">
        <v>30305.223710534872</v>
      </c>
      <c r="P19" s="12">
        <v>8641.6184704600109</v>
      </c>
      <c r="Q19" s="12">
        <v>20296.219276487198</v>
      </c>
      <c r="R19" s="180">
        <v>29314.138908505</v>
      </c>
      <c r="S19" s="12">
        <v>37520</v>
      </c>
      <c r="U19" s="12">
        <v>11653</v>
      </c>
      <c r="V19" s="12">
        <v>19268</v>
      </c>
      <c r="W19" s="180">
        <v>28625</v>
      </c>
      <c r="X19" s="12">
        <v>38230</v>
      </c>
      <c r="Z19" s="12">
        <v>13092</v>
      </c>
      <c r="AA19" s="12">
        <v>24501</v>
      </c>
      <c r="AB19" s="180">
        <v>34345</v>
      </c>
      <c r="AC19" s="12">
        <v>44165</v>
      </c>
      <c r="AE19" s="12">
        <v>13693</v>
      </c>
      <c r="AF19" s="12">
        <v>26258</v>
      </c>
      <c r="AG19" s="12">
        <v>37953</v>
      </c>
      <c r="AH19" s="341">
        <v>49733</v>
      </c>
    </row>
    <row r="20" spans="2:34" ht="12.75" customHeight="1">
      <c r="B20" s="310" t="s">
        <v>176</v>
      </c>
      <c r="F20" s="12">
        <v>0</v>
      </c>
      <c r="G20" s="12">
        <v>0</v>
      </c>
      <c r="H20" s="12">
        <v>0</v>
      </c>
      <c r="I20" s="12">
        <v>0</v>
      </c>
      <c r="K20" s="12">
        <v>0</v>
      </c>
      <c r="L20" s="12">
        <v>0</v>
      </c>
      <c r="M20" s="180">
        <v>0</v>
      </c>
      <c r="N20" s="12">
        <v>0</v>
      </c>
      <c r="P20" s="12">
        <v>0</v>
      </c>
      <c r="Q20" s="12">
        <v>0</v>
      </c>
      <c r="R20" s="180">
        <v>0</v>
      </c>
      <c r="S20" s="12">
        <v>0</v>
      </c>
      <c r="U20" s="12">
        <v>0</v>
      </c>
      <c r="V20" s="12">
        <v>0</v>
      </c>
      <c r="W20" s="180">
        <v>0</v>
      </c>
      <c r="X20" s="12">
        <v>0</v>
      </c>
      <c r="Z20" s="12">
        <v>0</v>
      </c>
      <c r="AA20" s="12">
        <v>0</v>
      </c>
      <c r="AB20" s="180">
        <v>0</v>
      </c>
      <c r="AC20" s="12">
        <v>0</v>
      </c>
      <c r="AE20" s="12">
        <v>0</v>
      </c>
      <c r="AF20" s="12">
        <v>0</v>
      </c>
      <c r="AG20" s="12">
        <v>0</v>
      </c>
      <c r="AH20" s="341">
        <v>0</v>
      </c>
    </row>
    <row r="21" spans="2:34" ht="12.75" customHeight="1">
      <c r="B21" s="310" t="s">
        <v>196</v>
      </c>
      <c r="F21" s="12">
        <v>132.48500000000001</v>
      </c>
      <c r="G21" s="12">
        <v>259.00700000000001</v>
      </c>
      <c r="H21" s="12">
        <v>377.19499999999999</v>
      </c>
      <c r="I21" s="12">
        <v>485.86200000000002</v>
      </c>
      <c r="K21" s="12">
        <v>100.843</v>
      </c>
      <c r="L21" s="12">
        <v>194.63399999999999</v>
      </c>
      <c r="M21" s="180">
        <v>282.74299999999999</v>
      </c>
      <c r="N21" s="12">
        <v>360.07900000000001</v>
      </c>
      <c r="P21" s="12">
        <v>69.373999999999995</v>
      </c>
      <c r="Q21" s="12">
        <v>132.18700000000001</v>
      </c>
      <c r="R21" s="180">
        <v>185.88200000000001</v>
      </c>
      <c r="S21" s="12">
        <v>231.34399999999999</v>
      </c>
      <c r="U21" s="12">
        <v>37</v>
      </c>
      <c r="V21" s="12">
        <v>72</v>
      </c>
      <c r="W21" s="180">
        <v>100</v>
      </c>
      <c r="X21" s="12">
        <v>126</v>
      </c>
      <c r="Z21" s="12">
        <v>19</v>
      </c>
      <c r="AA21" s="12">
        <v>35</v>
      </c>
      <c r="AB21" s="180">
        <v>44</v>
      </c>
      <c r="AC21" s="12">
        <v>52</v>
      </c>
      <c r="AE21" s="12">
        <v>0</v>
      </c>
      <c r="AF21" s="12">
        <v>42</v>
      </c>
      <c r="AG21" s="12">
        <v>98</v>
      </c>
      <c r="AH21" s="341">
        <v>195</v>
      </c>
    </row>
    <row r="22" spans="2:34" ht="12.75" customHeight="1">
      <c r="B22" s="310" t="s">
        <v>347</v>
      </c>
      <c r="F22" s="12">
        <v>-73.471881135681556</v>
      </c>
      <c r="G22" s="12">
        <v>853.3454369339172</v>
      </c>
      <c r="H22" s="12">
        <v>756.65798985118136</v>
      </c>
      <c r="I22" s="12">
        <v>-499.22354588304984</v>
      </c>
      <c r="K22" s="12">
        <v>-225.18960587633356</v>
      </c>
      <c r="L22" s="12">
        <v>-246.12998651315496</v>
      </c>
      <c r="M22" s="180">
        <v>50.192013224592316</v>
      </c>
      <c r="N22" s="12">
        <v>659.08503716372843</v>
      </c>
      <c r="P22" s="12">
        <v>73.483561428910562</v>
      </c>
      <c r="Q22" s="12">
        <v>-117.34555279422716</v>
      </c>
      <c r="R22" s="180">
        <v>-182.88745207892546</v>
      </c>
      <c r="S22" s="12">
        <v>711.78787836680124</v>
      </c>
      <c r="U22" s="12">
        <v>364</v>
      </c>
      <c r="V22" s="12">
        <v>554</v>
      </c>
      <c r="W22" s="180">
        <v>733</v>
      </c>
      <c r="X22" s="12">
        <v>924</v>
      </c>
      <c r="Z22" s="12">
        <v>231</v>
      </c>
      <c r="AA22" s="12">
        <v>92</v>
      </c>
      <c r="AB22" s="180">
        <v>-77</v>
      </c>
      <c r="AC22" s="12">
        <v>-115</v>
      </c>
      <c r="AE22" s="12">
        <v>230</v>
      </c>
      <c r="AF22" s="12">
        <v>321</v>
      </c>
      <c r="AG22" s="12">
        <v>286</v>
      </c>
      <c r="AH22" s="341">
        <v>-778</v>
      </c>
    </row>
    <row r="23" spans="2:34" ht="12.75" customHeight="1">
      <c r="B23" s="310" t="s">
        <v>348</v>
      </c>
      <c r="F23" s="12">
        <v>-952.65919940734796</v>
      </c>
      <c r="G23" s="12">
        <v>-1477.1144639673091</v>
      </c>
      <c r="H23" s="12">
        <v>1397.2079225676621</v>
      </c>
      <c r="I23" s="12">
        <v>2662.8607484270292</v>
      </c>
      <c r="K23" s="12">
        <v>-4441.683523121058</v>
      </c>
      <c r="L23" s="12">
        <v>-6257.3876740762016</v>
      </c>
      <c r="M23" s="180">
        <v>-3055.7624592816305</v>
      </c>
      <c r="N23" s="12">
        <v>-2441.4682847868371</v>
      </c>
      <c r="P23" s="12">
        <v>-1526.3230744701648</v>
      </c>
      <c r="Q23" s="12">
        <v>-3466.1458470831208</v>
      </c>
      <c r="R23" s="180">
        <v>772.84515196579434</v>
      </c>
      <c r="S23" s="12">
        <v>44</v>
      </c>
      <c r="U23" s="12">
        <v>1599</v>
      </c>
      <c r="V23" s="12">
        <v>5407</v>
      </c>
      <c r="W23" s="180">
        <v>8065</v>
      </c>
      <c r="X23" s="12">
        <v>8383</v>
      </c>
      <c r="Z23" s="12">
        <v>-472</v>
      </c>
      <c r="AA23" s="12">
        <v>-3485</v>
      </c>
      <c r="AB23" s="180">
        <v>-2263</v>
      </c>
      <c r="AC23" s="12">
        <v>-4502</v>
      </c>
      <c r="AE23" s="12">
        <v>-7936</v>
      </c>
      <c r="AF23" s="12">
        <v>-14175</v>
      </c>
      <c r="AG23" s="12">
        <v>-5890</v>
      </c>
      <c r="AH23" s="341">
        <v>2185</v>
      </c>
    </row>
    <row r="24" spans="2:34" ht="12.75" customHeight="1">
      <c r="B24" s="310" t="s">
        <v>317</v>
      </c>
      <c r="F24" s="12">
        <v>4746.7562965143652</v>
      </c>
      <c r="G24" s="12">
        <v>7251.9197234787298</v>
      </c>
      <c r="H24" s="12">
        <v>8144.3991481445937</v>
      </c>
      <c r="I24" s="12">
        <v>15430.813485512781</v>
      </c>
      <c r="K24" s="12">
        <v>5383.1741819647905</v>
      </c>
      <c r="L24" s="12">
        <v>11601.289993149076</v>
      </c>
      <c r="M24" s="180">
        <v>19223.6175905294</v>
      </c>
      <c r="N24" s="12">
        <v>25719.228166890189</v>
      </c>
      <c r="P24" s="12">
        <v>7197.8813876632657</v>
      </c>
      <c r="Q24" s="12">
        <v>13701.381404296806</v>
      </c>
      <c r="R24" s="180">
        <v>20956.446428516421</v>
      </c>
      <c r="S24" s="12">
        <v>27183</v>
      </c>
      <c r="U24" s="12">
        <v>4635</v>
      </c>
      <c r="V24" s="12">
        <v>13926</v>
      </c>
      <c r="W24" s="180">
        <v>23108</v>
      </c>
      <c r="X24" s="12">
        <v>30074</v>
      </c>
      <c r="Z24" s="12">
        <v>6889</v>
      </c>
      <c r="AA24" s="12">
        <v>15113</v>
      </c>
      <c r="AB24" s="180">
        <v>23936</v>
      </c>
      <c r="AC24" s="12">
        <v>32439</v>
      </c>
      <c r="AE24" s="12">
        <v>8372</v>
      </c>
      <c r="AF24" s="12">
        <v>15620</v>
      </c>
      <c r="AG24" s="12">
        <v>23520</v>
      </c>
      <c r="AH24" s="341">
        <v>27201</v>
      </c>
    </row>
    <row r="25" spans="2:34" ht="12.75" customHeight="1">
      <c r="B25" s="310" t="s">
        <v>197</v>
      </c>
      <c r="F25" s="12">
        <v>959.08455833209905</v>
      </c>
      <c r="G25" s="12">
        <v>1879.580862141697</v>
      </c>
      <c r="H25" s="12">
        <v>2737.8418738323253</v>
      </c>
      <c r="I25" s="12">
        <v>3777.9460531395412</v>
      </c>
      <c r="K25" s="12">
        <v>739.56799193639529</v>
      </c>
      <c r="L25" s="12">
        <v>1477.7286979462801</v>
      </c>
      <c r="M25" s="180">
        <v>2201.0068978430832</v>
      </c>
      <c r="N25" s="12">
        <v>2843.5102576660402</v>
      </c>
      <c r="P25" s="12">
        <v>4356.2431297324392</v>
      </c>
      <c r="Q25" s="12">
        <v>8612.6471902180929</v>
      </c>
      <c r="R25" s="180">
        <v>12780.984433951468</v>
      </c>
      <c r="S25" s="12">
        <v>16780</v>
      </c>
      <c r="U25" s="12">
        <v>3678</v>
      </c>
      <c r="V25" s="12">
        <v>7361</v>
      </c>
      <c r="W25" s="180">
        <v>10990</v>
      </c>
      <c r="X25" s="12">
        <v>14701</v>
      </c>
      <c r="Z25" s="12">
        <v>3540</v>
      </c>
      <c r="AA25" s="12">
        <v>6934</v>
      </c>
      <c r="AB25" s="180">
        <v>10218</v>
      </c>
      <c r="AC25" s="12">
        <v>13335</v>
      </c>
      <c r="AE25" s="12">
        <v>3246</v>
      </c>
      <c r="AF25" s="12">
        <v>7204</v>
      </c>
      <c r="AG25" s="12">
        <v>12121</v>
      </c>
      <c r="AH25" s="341">
        <v>18624</v>
      </c>
    </row>
    <row r="26" spans="2:34" ht="12.75" customHeight="1">
      <c r="B26" s="310" t="s">
        <v>198</v>
      </c>
      <c r="F26" s="12">
        <v>-791.334466241879</v>
      </c>
      <c r="G26" s="12">
        <v>-1705.9762659011237</v>
      </c>
      <c r="H26" s="12">
        <v>-2640.2321149711547</v>
      </c>
      <c r="I26" s="12">
        <v>-3693.2436184750604</v>
      </c>
      <c r="K26" s="12">
        <v>-650.60935977426641</v>
      </c>
      <c r="L26" s="12">
        <v>-1230.2044031463677</v>
      </c>
      <c r="M26" s="180">
        <v>-1825.0873229156202</v>
      </c>
      <c r="N26" s="12">
        <v>-2555.8895190117019</v>
      </c>
      <c r="P26" s="12">
        <v>-777.86349054474408</v>
      </c>
      <c r="Q26" s="12">
        <v>-1661.8734934016863</v>
      </c>
      <c r="R26" s="180">
        <v>-2712.6227284281026</v>
      </c>
      <c r="S26" s="12">
        <v>-3840</v>
      </c>
      <c r="U26" s="12">
        <v>-994</v>
      </c>
      <c r="V26" s="12">
        <v>-1919</v>
      </c>
      <c r="W26" s="180">
        <v>-2473</v>
      </c>
      <c r="X26" s="12">
        <v>-3702</v>
      </c>
      <c r="Z26" s="12">
        <v>-1620</v>
      </c>
      <c r="AA26" s="12">
        <v>-2061</v>
      </c>
      <c r="AB26" s="180">
        <v>-2568</v>
      </c>
      <c r="AC26" s="12">
        <v>-3772</v>
      </c>
      <c r="AE26" s="12">
        <v>-599</v>
      </c>
      <c r="AF26" s="12">
        <v>-1412</v>
      </c>
      <c r="AG26" s="12">
        <v>-2276</v>
      </c>
      <c r="AH26" s="341">
        <v>-5279</v>
      </c>
    </row>
    <row r="27" spans="2:34" ht="12.75" customHeight="1">
      <c r="B27" s="310" t="s">
        <v>349</v>
      </c>
      <c r="F27" s="12">
        <v>-873.21004899452475</v>
      </c>
      <c r="G27" s="12">
        <v>-1545.8485551003739</v>
      </c>
      <c r="H27" s="12">
        <v>-2380.6711243472714</v>
      </c>
      <c r="I27" s="12">
        <v>-3569.708269172464</v>
      </c>
      <c r="K27" s="12">
        <v>-2079.7041683965963</v>
      </c>
      <c r="L27" s="12">
        <v>-3712.1422669881513</v>
      </c>
      <c r="M27" s="180">
        <v>-5602.1128935695151</v>
      </c>
      <c r="N27" s="12">
        <v>-7979.0098537070044</v>
      </c>
      <c r="P27" s="12">
        <v>-2193.2799434032327</v>
      </c>
      <c r="Q27" s="12">
        <v>-3833.3985527322193</v>
      </c>
      <c r="R27" s="180">
        <v>-5546.836255247772</v>
      </c>
      <c r="S27" s="12">
        <v>-7547</v>
      </c>
      <c r="U27" s="12">
        <v>-1608</v>
      </c>
      <c r="V27" s="12">
        <v>-3010</v>
      </c>
      <c r="W27" s="180">
        <v>-4580</v>
      </c>
      <c r="X27" s="12">
        <v>-6352</v>
      </c>
      <c r="Z27" s="12">
        <v>-1806</v>
      </c>
      <c r="AA27" s="12">
        <v>-3240</v>
      </c>
      <c r="AB27" s="180">
        <v>-4988</v>
      </c>
      <c r="AC27" s="12">
        <v>-7137</v>
      </c>
      <c r="AE27" s="12">
        <v>-2266</v>
      </c>
      <c r="AF27" s="12">
        <v>-3818</v>
      </c>
      <c r="AG27" s="12">
        <v>-5752</v>
      </c>
      <c r="AH27" s="341">
        <v>-7991</v>
      </c>
    </row>
    <row r="28" spans="2:34" ht="12.75" customHeight="1">
      <c r="B28" s="310" t="s">
        <v>265</v>
      </c>
      <c r="F28" s="12"/>
      <c r="G28" s="12"/>
      <c r="H28" s="12"/>
      <c r="I28" s="12">
        <v>-1324.0281810863614</v>
      </c>
      <c r="K28" s="12">
        <v>0</v>
      </c>
      <c r="L28" s="12">
        <v>0</v>
      </c>
      <c r="M28" s="180">
        <v>0</v>
      </c>
      <c r="N28" s="12">
        <v>0</v>
      </c>
      <c r="P28" s="12">
        <v>0</v>
      </c>
      <c r="Q28" s="12">
        <v>0</v>
      </c>
      <c r="R28" s="180">
        <v>0</v>
      </c>
      <c r="S28" s="12">
        <v>0</v>
      </c>
      <c r="U28" s="12">
        <v>0</v>
      </c>
      <c r="V28" s="12">
        <v>0</v>
      </c>
      <c r="W28" s="180">
        <v>0</v>
      </c>
      <c r="X28" s="12">
        <v>0</v>
      </c>
      <c r="Z28" s="12">
        <v>0</v>
      </c>
      <c r="AA28" s="12">
        <v>0</v>
      </c>
      <c r="AB28" s="180">
        <v>0</v>
      </c>
      <c r="AC28" s="12">
        <v>0</v>
      </c>
      <c r="AE28" s="12">
        <v>0</v>
      </c>
      <c r="AF28" s="12">
        <v>0</v>
      </c>
      <c r="AG28" s="12">
        <v>0</v>
      </c>
      <c r="AH28" s="341">
        <v>0</v>
      </c>
    </row>
    <row r="29" spans="2:34" ht="12.75" customHeight="1">
      <c r="B29" s="310" t="s">
        <v>237</v>
      </c>
      <c r="F29" s="12">
        <v>-239.23109011939653</v>
      </c>
      <c r="G29" s="12">
        <v>-239.23109011939653</v>
      </c>
      <c r="H29" s="12">
        <v>-239.23109011939653</v>
      </c>
      <c r="I29" s="12">
        <v>-239.23109011939653</v>
      </c>
      <c r="K29" s="12">
        <v>0</v>
      </c>
      <c r="L29" s="12">
        <v>0</v>
      </c>
      <c r="M29" s="180">
        <v>0</v>
      </c>
      <c r="N29" s="12">
        <v>0</v>
      </c>
      <c r="P29" s="12">
        <v>0</v>
      </c>
      <c r="Q29" s="12">
        <v>0</v>
      </c>
      <c r="R29" s="180">
        <v>0</v>
      </c>
      <c r="S29" s="12">
        <v>0</v>
      </c>
      <c r="U29" s="12">
        <v>0</v>
      </c>
      <c r="V29" s="12">
        <v>0</v>
      </c>
      <c r="W29" s="180">
        <v>0</v>
      </c>
      <c r="X29" s="12">
        <v>0</v>
      </c>
      <c r="Z29" s="12">
        <v>0</v>
      </c>
      <c r="AA29" s="12">
        <v>0</v>
      </c>
      <c r="AB29" s="180">
        <v>0</v>
      </c>
      <c r="AC29" s="12">
        <v>0</v>
      </c>
      <c r="AE29" s="12">
        <v>0</v>
      </c>
      <c r="AF29" s="12">
        <v>0</v>
      </c>
      <c r="AG29" s="12">
        <v>0</v>
      </c>
      <c r="AH29" s="341">
        <v>0</v>
      </c>
    </row>
    <row r="30" spans="2:34" ht="12.75" customHeight="1">
      <c r="B30" s="310" t="s">
        <v>177</v>
      </c>
      <c r="F30" s="12">
        <v>-20.335992066589963</v>
      </c>
      <c r="G30" s="12">
        <v>-143.84462413956592</v>
      </c>
      <c r="H30" s="12">
        <v>-246.78229512107671</v>
      </c>
      <c r="I30" s="12">
        <v>-324.98710070817236</v>
      </c>
      <c r="K30" s="12">
        <v>82.246687216614603</v>
      </c>
      <c r="L30" s="12">
        <v>15.563172649796543</v>
      </c>
      <c r="M30" s="180">
        <v>29.178963753894831</v>
      </c>
      <c r="N30" s="12">
        <v>25.114290489989987</v>
      </c>
      <c r="P30" s="12">
        <v>36.032961879859002</v>
      </c>
      <c r="Q30" s="12">
        <v>-12.090304837128926</v>
      </c>
      <c r="R30" s="180">
        <v>-11.913575010431417</v>
      </c>
      <c r="S30" s="12">
        <v>-23.08560841848584</v>
      </c>
      <c r="U30" s="12">
        <v>-7</v>
      </c>
      <c r="V30" s="12">
        <v>-26</v>
      </c>
      <c r="W30" s="180">
        <v>-31</v>
      </c>
      <c r="X30" s="12">
        <v>67</v>
      </c>
      <c r="Z30" s="12">
        <v>3</v>
      </c>
      <c r="AA30" s="12">
        <v>-106</v>
      </c>
      <c r="AB30" s="180">
        <v>-242</v>
      </c>
      <c r="AC30" s="12">
        <v>-329</v>
      </c>
      <c r="AE30" s="12">
        <v>-50</v>
      </c>
      <c r="AF30" s="12">
        <v>-385</v>
      </c>
      <c r="AG30" s="12">
        <v>-459</v>
      </c>
      <c r="AH30" s="341">
        <v>-560</v>
      </c>
    </row>
    <row r="31" spans="2:34" ht="12.75" customHeight="1">
      <c r="B31" s="310" t="s">
        <v>178</v>
      </c>
      <c r="F31" s="12"/>
      <c r="G31" s="12"/>
      <c r="H31" s="12"/>
      <c r="I31" s="12">
        <v>0</v>
      </c>
      <c r="K31" s="12">
        <v>0</v>
      </c>
      <c r="L31" s="12">
        <v>0</v>
      </c>
      <c r="M31" s="180">
        <v>0</v>
      </c>
      <c r="N31" s="12">
        <v>0</v>
      </c>
      <c r="P31" s="12">
        <v>0</v>
      </c>
      <c r="Q31" s="12">
        <v>0</v>
      </c>
      <c r="R31" s="180">
        <v>0</v>
      </c>
      <c r="S31" s="12">
        <v>0</v>
      </c>
      <c r="U31" s="12">
        <v>0</v>
      </c>
      <c r="V31" s="12">
        <v>0</v>
      </c>
      <c r="W31" s="180">
        <v>0</v>
      </c>
      <c r="X31" s="12">
        <v>0</v>
      </c>
      <c r="Z31" s="12">
        <v>0</v>
      </c>
      <c r="AA31" s="12">
        <v>0</v>
      </c>
      <c r="AB31" s="180">
        <v>0</v>
      </c>
      <c r="AC31" s="12">
        <v>0</v>
      </c>
      <c r="AE31" s="12">
        <v>0</v>
      </c>
      <c r="AF31" s="12">
        <v>0</v>
      </c>
      <c r="AG31" s="12">
        <v>0</v>
      </c>
      <c r="AH31" s="341">
        <v>0</v>
      </c>
    </row>
    <row r="32" spans="2:34" ht="12.75" customHeight="1">
      <c r="B32" s="310" t="s">
        <v>199</v>
      </c>
      <c r="F32" s="12">
        <v>353.79489058042759</v>
      </c>
      <c r="G32" s="12">
        <v>698.97565167966354</v>
      </c>
      <c r="H32" s="12">
        <v>877.7160687153829</v>
      </c>
      <c r="I32" s="12">
        <v>1289.3744553039585</v>
      </c>
      <c r="K32" s="12">
        <v>435.47916137243902</v>
      </c>
      <c r="L32" s="12">
        <v>1147.9212323623969</v>
      </c>
      <c r="M32" s="180">
        <v>1373.7387105331072</v>
      </c>
      <c r="N32" s="12">
        <v>1577.7937875811481</v>
      </c>
      <c r="P32" s="12">
        <v>0.43585838521656206</v>
      </c>
      <c r="Q32" s="12">
        <v>-1.4421416147834385</v>
      </c>
      <c r="R32" s="180">
        <v>-6.3891416147834379</v>
      </c>
      <c r="S32" s="12">
        <v>-2.0371416147834385</v>
      </c>
      <c r="U32" s="12">
        <v>0</v>
      </c>
      <c r="V32" s="12">
        <v>0</v>
      </c>
      <c r="W32" s="180">
        <v>0</v>
      </c>
      <c r="X32" s="12">
        <v>0</v>
      </c>
      <c r="Z32" s="12">
        <v>0</v>
      </c>
      <c r="AA32" s="12">
        <v>0</v>
      </c>
      <c r="AB32" s="180">
        <v>0</v>
      </c>
      <c r="AC32" s="12">
        <v>0</v>
      </c>
      <c r="AE32" s="12">
        <v>0</v>
      </c>
      <c r="AF32" s="12">
        <v>0</v>
      </c>
      <c r="AG32" s="12">
        <v>0</v>
      </c>
      <c r="AH32" s="341">
        <v>0</v>
      </c>
    </row>
    <row r="33" spans="2:34" ht="12.75" customHeight="1">
      <c r="B33" s="310" t="s">
        <v>333</v>
      </c>
      <c r="F33" s="12"/>
      <c r="G33" s="12"/>
      <c r="H33" s="12"/>
      <c r="I33" s="12">
        <v>0</v>
      </c>
      <c r="K33" s="12"/>
      <c r="L33" s="12"/>
      <c r="M33" s="180"/>
      <c r="N33" s="12">
        <v>0</v>
      </c>
      <c r="P33" s="12">
        <v>0</v>
      </c>
      <c r="Q33" s="12">
        <v>0</v>
      </c>
      <c r="R33" s="180">
        <v>0</v>
      </c>
      <c r="S33" s="12">
        <v>0</v>
      </c>
      <c r="U33" s="12">
        <v>-191</v>
      </c>
      <c r="V33" s="12">
        <v>-301</v>
      </c>
      <c r="W33" s="180">
        <v>-381</v>
      </c>
      <c r="X33" s="12">
        <v>-416</v>
      </c>
      <c r="Z33" s="12">
        <v>-19</v>
      </c>
      <c r="AA33" s="12">
        <v>-24</v>
      </c>
      <c r="AB33" s="180">
        <v>-26</v>
      </c>
      <c r="AC33" s="12">
        <v>-21</v>
      </c>
      <c r="AE33" s="12">
        <v>0</v>
      </c>
      <c r="AF33" s="12">
        <v>0</v>
      </c>
      <c r="AG33" s="12">
        <v>0</v>
      </c>
      <c r="AH33" s="341">
        <v>0</v>
      </c>
    </row>
    <row r="34" spans="2:34" ht="12.75" customHeight="1">
      <c r="B34" s="310" t="s">
        <v>355</v>
      </c>
      <c r="F34" s="12">
        <v>3441.0724463065499</v>
      </c>
      <c r="G34" s="12">
        <v>5233.9648502293976</v>
      </c>
      <c r="H34" s="12">
        <v>2436.257335246366</v>
      </c>
      <c r="I34" s="12">
        <v>5283.3701696212311</v>
      </c>
      <c r="K34" s="12">
        <v>6738.969583861819</v>
      </c>
      <c r="L34" s="12">
        <v>4102.7965558503602</v>
      </c>
      <c r="M34" s="180">
        <v>-627.8958242093131</v>
      </c>
      <c r="N34" s="12">
        <v>-371.83672604429188</v>
      </c>
      <c r="P34" s="12">
        <v>0</v>
      </c>
      <c r="Q34" s="12">
        <v>1790.5704062313316</v>
      </c>
      <c r="R34" s="180">
        <v>-3288.0130892214047</v>
      </c>
      <c r="S34" s="12">
        <v>4110</v>
      </c>
      <c r="U34" s="12">
        <v>-2545</v>
      </c>
      <c r="V34" s="12">
        <v>-4805</v>
      </c>
      <c r="W34" s="180">
        <v>-5630</v>
      </c>
      <c r="X34" s="12">
        <v>-4145</v>
      </c>
      <c r="Z34" s="12">
        <v>845</v>
      </c>
      <c r="AA34" s="12">
        <v>3491</v>
      </c>
      <c r="AB34" s="180">
        <v>1850</v>
      </c>
      <c r="AC34" s="12">
        <v>3254</v>
      </c>
      <c r="AE34" s="12">
        <v>5265</v>
      </c>
      <c r="AF34" s="12">
        <v>3812</v>
      </c>
      <c r="AG34" s="12">
        <v>-6711</v>
      </c>
      <c r="AH34" s="341">
        <v>-2446</v>
      </c>
    </row>
    <row r="35" spans="2:34" ht="12.75" customHeight="1">
      <c r="B35" s="310" t="s">
        <v>350</v>
      </c>
      <c r="F35" s="12">
        <v>-130.30915193058249</v>
      </c>
      <c r="G35" s="12">
        <v>-65.878563697434174</v>
      </c>
      <c r="H35" s="12">
        <v>-243.06103775849857</v>
      </c>
      <c r="I35" s="12">
        <v>-684.30486269024698</v>
      </c>
      <c r="K35" s="12">
        <v>-359.90968927446642</v>
      </c>
      <c r="L35" s="12">
        <v>-995.63084808018993</v>
      </c>
      <c r="M35" s="180">
        <v>-1351.7862460714098</v>
      </c>
      <c r="N35" s="12">
        <v>-1259.9689467967703</v>
      </c>
      <c r="P35" s="12">
        <v>-248.33397877049703</v>
      </c>
      <c r="Q35" s="12">
        <v>-472.51374373000033</v>
      </c>
      <c r="R35" s="180">
        <v>-550.67225200122846</v>
      </c>
      <c r="S35" s="12">
        <v>-998</v>
      </c>
      <c r="U35" s="12">
        <v>-141</v>
      </c>
      <c r="V35" s="12">
        <v>-326</v>
      </c>
      <c r="W35" s="180">
        <v>-475</v>
      </c>
      <c r="X35" s="12">
        <v>-729</v>
      </c>
      <c r="Z35" s="12">
        <v>-182</v>
      </c>
      <c r="AA35" s="12">
        <v>-656</v>
      </c>
      <c r="AB35" s="180">
        <v>-953</v>
      </c>
      <c r="AC35" s="12">
        <v>-1062</v>
      </c>
      <c r="AE35" s="12">
        <v>-122</v>
      </c>
      <c r="AF35" s="12">
        <v>-431</v>
      </c>
      <c r="AG35" s="12">
        <v>-606</v>
      </c>
      <c r="AH35" s="341">
        <v>-798</v>
      </c>
    </row>
    <row r="36" spans="2:34" ht="12.75" customHeight="1">
      <c r="B36" s="310" t="s">
        <v>16</v>
      </c>
      <c r="F36" s="12">
        <v>0</v>
      </c>
      <c r="G36" s="12">
        <v>0</v>
      </c>
      <c r="H36" s="12">
        <v>0</v>
      </c>
      <c r="I36" s="12">
        <v>0</v>
      </c>
      <c r="K36" s="12">
        <v>0</v>
      </c>
      <c r="L36" s="12">
        <v>0</v>
      </c>
      <c r="M36" s="180">
        <v>0</v>
      </c>
      <c r="N36" s="12">
        <v>0</v>
      </c>
      <c r="P36" s="12">
        <v>0</v>
      </c>
      <c r="Q36" s="12">
        <v>0</v>
      </c>
      <c r="R36" s="180">
        <v>0</v>
      </c>
      <c r="S36" s="12">
        <v>0</v>
      </c>
      <c r="U36" s="12">
        <v>0</v>
      </c>
      <c r="V36" s="12">
        <v>0</v>
      </c>
      <c r="W36" s="180">
        <v>0</v>
      </c>
      <c r="X36" s="12">
        <v>0</v>
      </c>
      <c r="Z36" s="12">
        <v>0</v>
      </c>
      <c r="AA36" s="12">
        <v>0</v>
      </c>
      <c r="AB36" s="180">
        <v>0</v>
      </c>
      <c r="AC36" s="12">
        <v>0</v>
      </c>
      <c r="AE36" s="12">
        <v>0</v>
      </c>
      <c r="AF36" s="12">
        <v>0</v>
      </c>
      <c r="AG36" s="12">
        <v>0</v>
      </c>
      <c r="AH36" s="341">
        <v>0</v>
      </c>
    </row>
    <row r="37" spans="2:34" ht="12.75" customHeight="1">
      <c r="B37" s="310" t="s">
        <v>214</v>
      </c>
      <c r="F37" s="12">
        <v>-1.6141690064149998</v>
      </c>
      <c r="G37" s="12">
        <v>-2.674897524545</v>
      </c>
      <c r="H37" s="12">
        <v>-2.674897524545</v>
      </c>
      <c r="I37" s="12">
        <v>-2.674897524545</v>
      </c>
      <c r="K37" s="12">
        <v>0</v>
      </c>
      <c r="L37" s="12">
        <v>-2.6511326415677732</v>
      </c>
      <c r="M37" s="180">
        <v>0</v>
      </c>
      <c r="N37" s="12">
        <v>0</v>
      </c>
      <c r="P37" s="12">
        <v>0</v>
      </c>
      <c r="Q37" s="12">
        <v>0</v>
      </c>
      <c r="R37" s="180">
        <v>0</v>
      </c>
      <c r="S37" s="12">
        <v>0</v>
      </c>
      <c r="U37" s="12">
        <v>0</v>
      </c>
      <c r="V37" s="12">
        <v>0</v>
      </c>
      <c r="W37" s="180">
        <v>0</v>
      </c>
      <c r="X37" s="12">
        <v>0</v>
      </c>
      <c r="Z37" s="12">
        <v>0</v>
      </c>
      <c r="AA37" s="12">
        <v>0</v>
      </c>
      <c r="AB37" s="180">
        <v>0</v>
      </c>
      <c r="AC37" s="12">
        <v>0</v>
      </c>
      <c r="AE37" s="12">
        <v>0</v>
      </c>
      <c r="AF37" s="12">
        <v>0</v>
      </c>
      <c r="AG37" s="12">
        <v>0</v>
      </c>
      <c r="AH37" s="341">
        <v>0</v>
      </c>
    </row>
    <row r="38" spans="2:34" ht="12.75" customHeight="1">
      <c r="B38" s="310"/>
      <c r="F38" s="12"/>
      <c r="G38" s="12"/>
      <c r="H38" s="12"/>
      <c r="I38" s="12"/>
      <c r="K38" s="12"/>
      <c r="L38" s="12"/>
      <c r="M38" s="180"/>
      <c r="N38" s="12"/>
      <c r="P38" s="12"/>
      <c r="Q38" s="12"/>
      <c r="R38" s="180"/>
      <c r="S38" s="12"/>
      <c r="U38" s="12"/>
      <c r="V38" s="12"/>
      <c r="W38" s="180"/>
      <c r="X38" s="12"/>
      <c r="Z38" s="12"/>
      <c r="AA38" s="12"/>
      <c r="AB38" s="180"/>
      <c r="AC38" s="12"/>
      <c r="AE38" s="12"/>
      <c r="AF38" s="12"/>
      <c r="AG38" s="12"/>
      <c r="AH38" s="341"/>
    </row>
    <row r="39" spans="2:34">
      <c r="B39" s="311" t="s">
        <v>201</v>
      </c>
      <c r="F39" s="12"/>
      <c r="G39" s="12"/>
      <c r="H39" s="12"/>
      <c r="I39" s="12"/>
      <c r="K39" s="12"/>
      <c r="L39" s="12"/>
      <c r="M39" s="180"/>
      <c r="N39" s="12"/>
      <c r="P39" s="12"/>
      <c r="Q39" s="12"/>
      <c r="R39" s="180"/>
      <c r="S39" s="12"/>
      <c r="U39" s="12"/>
      <c r="V39" s="12"/>
      <c r="W39" s="180"/>
      <c r="X39" s="12"/>
      <c r="Z39" s="12"/>
      <c r="AA39" s="12"/>
      <c r="AB39" s="180"/>
      <c r="AC39" s="12"/>
      <c r="AE39" s="12"/>
      <c r="AF39" s="12"/>
      <c r="AG39" s="12"/>
      <c r="AH39" s="341"/>
    </row>
    <row r="40" spans="2:34" ht="12.75" customHeight="1">
      <c r="B40" s="310" t="s">
        <v>351</v>
      </c>
      <c r="F40" s="12">
        <v>-5675.9058346562833</v>
      </c>
      <c r="G40" s="12">
        <v>-9122.759155564172</v>
      </c>
      <c r="H40" s="12">
        <v>-9991.9514754634838</v>
      </c>
      <c r="I40" s="12">
        <v>-16409.503399283658</v>
      </c>
      <c r="K40" s="12">
        <v>-7999.0315210342087</v>
      </c>
      <c r="L40" s="12">
        <v>-19320.614604758215</v>
      </c>
      <c r="M40" s="180">
        <v>-3739.8125558125585</v>
      </c>
      <c r="N40" s="12">
        <v>-14821.793480892295</v>
      </c>
      <c r="P40" s="12">
        <v>2908.4511117418879</v>
      </c>
      <c r="Q40" s="12">
        <v>-2827.3648316729091</v>
      </c>
      <c r="R40" s="180">
        <v>-7752.9138095312974</v>
      </c>
      <c r="S40" s="12">
        <v>-13483</v>
      </c>
      <c r="U40" s="12">
        <v>-1231</v>
      </c>
      <c r="V40" s="12">
        <v>3386</v>
      </c>
      <c r="W40" s="180">
        <v>4976</v>
      </c>
      <c r="X40" s="12">
        <v>4994</v>
      </c>
      <c r="Z40" s="12">
        <v>-13892</v>
      </c>
      <c r="AA40" s="12">
        <v>-22378</v>
      </c>
      <c r="AB40" s="180">
        <v>-24425</v>
      </c>
      <c r="AC40" s="12">
        <v>-39667</v>
      </c>
      <c r="AE40" s="12">
        <v>-4794</v>
      </c>
      <c r="AF40" s="12">
        <v>-16029</v>
      </c>
      <c r="AG40" s="12">
        <v>-7872</v>
      </c>
      <c r="AH40" s="341">
        <v>-12445</v>
      </c>
    </row>
    <row r="41" spans="2:34" ht="12.75" customHeight="1">
      <c r="B41" s="310" t="s">
        <v>179</v>
      </c>
      <c r="F41" s="12">
        <v>-3513.2565371319529</v>
      </c>
      <c r="G41" s="12">
        <v>-2155.9862939715508</v>
      </c>
      <c r="H41" s="12">
        <v>-3201.8511913746797</v>
      </c>
      <c r="I41" s="12">
        <v>-4196.230463062192</v>
      </c>
      <c r="K41" s="12">
        <v>-2614.6196666942037</v>
      </c>
      <c r="L41" s="12">
        <v>-7639.1027139322432</v>
      </c>
      <c r="M41" s="180">
        <v>-15117.495399445394</v>
      </c>
      <c r="N41" s="12">
        <v>-17339.937977447255</v>
      </c>
      <c r="P41" s="12">
        <v>-11865.453021697571</v>
      </c>
      <c r="Q41" s="12">
        <v>-23833.231184121363</v>
      </c>
      <c r="R41" s="180">
        <v>-18122.05114725414</v>
      </c>
      <c r="S41" s="12">
        <v>-24154</v>
      </c>
      <c r="U41" s="12">
        <v>12194</v>
      </c>
      <c r="V41" s="12">
        <v>13458</v>
      </c>
      <c r="W41" s="180">
        <v>2119</v>
      </c>
      <c r="X41" s="12">
        <v>7174</v>
      </c>
      <c r="Z41" s="12">
        <v>-5732</v>
      </c>
      <c r="AA41" s="12">
        <v>-11478</v>
      </c>
      <c r="AB41" s="180">
        <v>-20767</v>
      </c>
      <c r="AC41" s="12">
        <v>-24325</v>
      </c>
      <c r="AE41" s="12">
        <v>-6568</v>
      </c>
      <c r="AF41" s="12">
        <v>-16223</v>
      </c>
      <c r="AG41" s="12">
        <v>-17499</v>
      </c>
      <c r="AH41" s="341">
        <v>-25660</v>
      </c>
    </row>
    <row r="42" spans="2:34" ht="12.75" customHeight="1">
      <c r="B42" s="310" t="s">
        <v>109</v>
      </c>
      <c r="F42" s="12">
        <v>1513.2168118537297</v>
      </c>
      <c r="G42" s="12">
        <v>-59.133787393717782</v>
      </c>
      <c r="H42" s="12">
        <v>466.91321947474825</v>
      </c>
      <c r="I42" s="12">
        <v>2028.639250297738</v>
      </c>
      <c r="K42" s="12">
        <v>-853.21232078995399</v>
      </c>
      <c r="L42" s="12">
        <v>2140.5238457834625</v>
      </c>
      <c r="M42" s="180">
        <v>3321.2198489554899</v>
      </c>
      <c r="N42" s="12">
        <v>-584.53678953097472</v>
      </c>
      <c r="P42" s="12">
        <v>5134.8325954656248</v>
      </c>
      <c r="Q42" s="12">
        <v>5448.9817904349093</v>
      </c>
      <c r="R42" s="180">
        <v>4425.6786130519804</v>
      </c>
      <c r="S42" s="12">
        <v>13876</v>
      </c>
      <c r="U42" s="12">
        <v>-7227</v>
      </c>
      <c r="V42" s="12">
        <v>-9319</v>
      </c>
      <c r="W42" s="180">
        <v>-4361</v>
      </c>
      <c r="X42" s="12">
        <v>-4412</v>
      </c>
      <c r="Z42" s="12">
        <v>-4699</v>
      </c>
      <c r="AA42" s="12">
        <v>-3189</v>
      </c>
      <c r="AB42" s="180">
        <v>-1734</v>
      </c>
      <c r="AC42" s="12">
        <v>-1456</v>
      </c>
      <c r="AE42" s="12">
        <v>139</v>
      </c>
      <c r="AF42" s="12">
        <v>-3825</v>
      </c>
      <c r="AG42" s="12">
        <v>-7218</v>
      </c>
      <c r="AH42" s="341">
        <v>-6810</v>
      </c>
    </row>
    <row r="43" spans="2:34" ht="12.75" customHeight="1">
      <c r="B43" s="310" t="s">
        <v>279</v>
      </c>
      <c r="F43" s="12">
        <v>-728.22175068912372</v>
      </c>
      <c r="G43" s="12">
        <v>1132.050002182604</v>
      </c>
      <c r="H43" s="12">
        <v>-1211.7591721798294</v>
      </c>
      <c r="I43" s="12">
        <v>-2559.6558338617833</v>
      </c>
      <c r="K43" s="12">
        <v>-56.838324898338939</v>
      </c>
      <c r="L43" s="12">
        <v>427.58674531723079</v>
      </c>
      <c r="M43" s="180">
        <v>2474.3126236648845</v>
      </c>
      <c r="N43" s="12">
        <v>8713.9609886683229</v>
      </c>
      <c r="P43" s="12">
        <v>5787.8219604478754</v>
      </c>
      <c r="Q43" s="12">
        <v>10689.009992739122</v>
      </c>
      <c r="R43" s="180">
        <v>15913.735456971282</v>
      </c>
      <c r="S43" s="12">
        <v>19017</v>
      </c>
      <c r="U43" s="12">
        <v>-1412</v>
      </c>
      <c r="V43" s="12">
        <v>-2632</v>
      </c>
      <c r="W43" s="180">
        <v>-3977</v>
      </c>
      <c r="X43" s="12">
        <v>-2687</v>
      </c>
      <c r="Z43" s="12">
        <v>-652</v>
      </c>
      <c r="AA43" s="12">
        <v>-2920</v>
      </c>
      <c r="AB43" s="180">
        <v>-3566</v>
      </c>
      <c r="AC43" s="12">
        <v>-2627</v>
      </c>
      <c r="AE43" s="12">
        <v>968</v>
      </c>
      <c r="AF43" s="12">
        <v>-2391</v>
      </c>
      <c r="AG43" s="12">
        <v>-4989</v>
      </c>
      <c r="AH43" s="341">
        <v>-2352</v>
      </c>
    </row>
    <row r="44" spans="2:34" ht="12.75" customHeight="1">
      <c r="B44" s="310" t="s">
        <v>180</v>
      </c>
      <c r="F44" s="12">
        <v>-10462.128837794136</v>
      </c>
      <c r="G44" s="12">
        <v>-1830.5443834524131</v>
      </c>
      <c r="H44" s="12">
        <v>4111.7435229855009</v>
      </c>
      <c r="I44" s="12">
        <v>13722.360572001398</v>
      </c>
      <c r="K44" s="12">
        <v>-15309.492103830868</v>
      </c>
      <c r="L44" s="12">
        <v>-8343.0739506854898</v>
      </c>
      <c r="M44" s="180">
        <v>-3474.1069360808042</v>
      </c>
      <c r="N44" s="12">
        <v>8279.2600658006013</v>
      </c>
      <c r="P44" s="12">
        <v>-3990.7141171274911</v>
      </c>
      <c r="Q44" s="12">
        <v>4156.8853313594891</v>
      </c>
      <c r="R44" s="180">
        <v>9200.1600609328871</v>
      </c>
      <c r="S44" s="12">
        <v>18991</v>
      </c>
      <c r="U44" s="12">
        <v>-18965</v>
      </c>
      <c r="V44" s="12">
        <v>-16178</v>
      </c>
      <c r="W44" s="180">
        <v>-8810</v>
      </c>
      <c r="X44" s="12">
        <v>9288</v>
      </c>
      <c r="Z44" s="12">
        <v>-20138</v>
      </c>
      <c r="AA44" s="12">
        <v>-6160</v>
      </c>
      <c r="AB44" s="180">
        <v>6327</v>
      </c>
      <c r="AC44" s="12">
        <v>34255</v>
      </c>
      <c r="AE44" s="12">
        <v>-35788</v>
      </c>
      <c r="AF44" s="12">
        <v>-19267</v>
      </c>
      <c r="AG44" s="12">
        <v>-9654</v>
      </c>
      <c r="AH44" s="341">
        <v>7392</v>
      </c>
    </row>
    <row r="45" spans="2:34" ht="12.75" customHeight="1">
      <c r="B45" s="310"/>
      <c r="F45" s="12"/>
      <c r="G45" s="12"/>
      <c r="H45" s="12"/>
      <c r="I45" s="12"/>
      <c r="K45" s="12"/>
      <c r="L45" s="12"/>
      <c r="M45" s="180"/>
      <c r="N45" s="12"/>
      <c r="P45" s="12"/>
      <c r="Q45" s="12"/>
      <c r="R45" s="180"/>
      <c r="S45" s="12"/>
      <c r="U45" s="12"/>
      <c r="V45" s="12"/>
      <c r="W45" s="180"/>
      <c r="X45" s="12"/>
      <c r="Z45" s="12"/>
      <c r="AA45" s="12"/>
      <c r="AB45" s="180"/>
      <c r="AC45" s="12"/>
      <c r="AE45" s="12"/>
      <c r="AF45" s="12"/>
      <c r="AG45" s="12"/>
      <c r="AH45" s="341"/>
    </row>
    <row r="46" spans="2:34" ht="12.75" customHeight="1">
      <c r="B46" s="312"/>
      <c r="F46" s="27"/>
      <c r="G46" s="27"/>
      <c r="H46" s="27"/>
      <c r="I46" s="27"/>
      <c r="K46" s="27"/>
      <c r="L46" s="27"/>
      <c r="M46" s="185"/>
      <c r="N46" s="27"/>
      <c r="P46" s="27"/>
      <c r="Q46" s="27"/>
      <c r="R46" s="185"/>
      <c r="S46" s="27"/>
      <c r="U46" s="27"/>
      <c r="V46" s="27"/>
      <c r="W46" s="185"/>
      <c r="X46" s="27"/>
      <c r="Z46" s="27"/>
      <c r="AA46" s="27"/>
      <c r="AB46" s="185"/>
      <c r="AC46" s="27"/>
      <c r="AE46" s="27"/>
      <c r="AF46" s="27"/>
      <c r="AG46" s="27"/>
      <c r="AH46" s="342"/>
    </row>
    <row r="47" spans="2:34" ht="25.5">
      <c r="B47" s="312" t="s">
        <v>181</v>
      </c>
      <c r="F47" s="27">
        <f>SUM(F13:F44)</f>
        <v>19467.213910230028</v>
      </c>
      <c r="G47" s="27">
        <v>68506.646753514186</v>
      </c>
      <c r="H47" s="27">
        <f>SUM(H13:H44)</f>
        <v>113017.7820370298</v>
      </c>
      <c r="I47" s="27">
        <v>163638.39590106806</v>
      </c>
      <c r="K47" s="27">
        <f>SUM(K13:K44)</f>
        <v>17884.376598769501</v>
      </c>
      <c r="L47" s="27">
        <f>SUM(L13:L44)</f>
        <v>54324.771879119049</v>
      </c>
      <c r="M47" s="185">
        <f>SUM(M13:M44)</f>
        <v>120636.78236035371</v>
      </c>
      <c r="N47" s="27">
        <f>SUM(N13:N44)</f>
        <v>172678.38313390798</v>
      </c>
      <c r="P47" s="27">
        <f>SUM(P13:P44)</f>
        <v>56720.0493060308</v>
      </c>
      <c r="Q47" s="27">
        <f>SUM(Q13:Q44)</f>
        <v>116174.26173037417</v>
      </c>
      <c r="R47" s="185">
        <f>SUM(R13:R44)</f>
        <v>189621.76238762488</v>
      </c>
      <c r="S47" s="27">
        <f>SUM(S13:S44)</f>
        <v>272144.00912833354</v>
      </c>
      <c r="U47" s="27">
        <f>SUM(U13:U44)</f>
        <v>30000</v>
      </c>
      <c r="V47" s="27">
        <f>SUM(V13:V44)</f>
        <v>99794</v>
      </c>
      <c r="W47" s="185">
        <f>SUM(W13:W44)</f>
        <v>169779</v>
      </c>
      <c r="X47" s="27">
        <f>SUM(X13:X44)</f>
        <v>256780</v>
      </c>
      <c r="Z47" s="27">
        <f>SUM(Z13:Z44)</f>
        <v>17434</v>
      </c>
      <c r="AA47" s="27">
        <f>SUM(AA13:AA44)</f>
        <v>83918</v>
      </c>
      <c r="AB47" s="185">
        <f>SUM(AB13:AB44)</f>
        <v>154231</v>
      </c>
      <c r="AC47" s="27">
        <v>236141</v>
      </c>
      <c r="AE47" s="27">
        <f>SUM(AE13:AE44)</f>
        <v>22300</v>
      </c>
      <c r="AF47" s="27">
        <f>SUM(AF13:AF44)</f>
        <v>74374</v>
      </c>
      <c r="AG47" s="27">
        <f>SUM(AG13:AG44)</f>
        <v>157591</v>
      </c>
      <c r="AH47" s="342">
        <f>SUM(AH13:AH44)</f>
        <v>251290</v>
      </c>
    </row>
    <row r="48" spans="2:34" ht="12.75" customHeight="1">
      <c r="B48" s="149"/>
      <c r="F48" s="27"/>
      <c r="G48" s="27"/>
      <c r="H48" s="27"/>
      <c r="I48" s="27"/>
      <c r="K48" s="27"/>
      <c r="L48" s="27"/>
      <c r="M48" s="185"/>
      <c r="N48" s="27"/>
      <c r="P48" s="27"/>
      <c r="Q48" s="27"/>
      <c r="R48" s="185"/>
      <c r="S48" s="27"/>
      <c r="U48" s="27"/>
      <c r="V48" s="27"/>
      <c r="W48" s="185"/>
      <c r="X48" s="27"/>
      <c r="Z48" s="27"/>
      <c r="AA48" s="27"/>
      <c r="AB48" s="185"/>
      <c r="AC48" s="27"/>
      <c r="AE48" s="27"/>
      <c r="AF48" s="27"/>
      <c r="AG48" s="27"/>
      <c r="AH48" s="342"/>
    </row>
    <row r="49" spans="2:34" ht="12.75" customHeight="1">
      <c r="B49" s="149" t="s">
        <v>129</v>
      </c>
      <c r="F49" s="27">
        <v>-879.75521577956783</v>
      </c>
      <c r="G49" s="12">
        <v>-1764.531124281571</v>
      </c>
      <c r="H49" s="12">
        <v>-2583.8920987978095</v>
      </c>
      <c r="I49" s="12">
        <v>-3389.6571900858894</v>
      </c>
      <c r="K49" s="27">
        <v>-711.73137885059418</v>
      </c>
      <c r="L49" s="12">
        <v>-1355.2187305870707</v>
      </c>
      <c r="M49" s="180">
        <v>-1944.2844328076869</v>
      </c>
      <c r="N49" s="12">
        <v>-2520.7640146992167</v>
      </c>
      <c r="P49" s="12">
        <v>-2873.1380613069268</v>
      </c>
      <c r="Q49" s="12">
        <v>-7034.2867924596039</v>
      </c>
      <c r="R49" s="180">
        <v>-11118.863567773269</v>
      </c>
      <c r="S49" s="12">
        <v>-15180</v>
      </c>
      <c r="U49" s="12">
        <v>-2998</v>
      </c>
      <c r="V49" s="12">
        <v>-6814</v>
      </c>
      <c r="W49" s="180">
        <v>-10347</v>
      </c>
      <c r="X49" s="12">
        <v>-14454</v>
      </c>
      <c r="Z49" s="12">
        <v>-3551</v>
      </c>
      <c r="AA49" s="12">
        <v>-7103</v>
      </c>
      <c r="AB49" s="180">
        <v>-10323</v>
      </c>
      <c r="AC49" s="12">
        <v>-13392</v>
      </c>
      <c r="AE49" s="12">
        <v>-2837</v>
      </c>
      <c r="AF49" s="12">
        <v>-6320</v>
      </c>
      <c r="AG49" s="12">
        <v>-10137</v>
      </c>
      <c r="AH49" s="341">
        <v>-15970</v>
      </c>
    </row>
    <row r="50" spans="2:34" ht="12.75" customHeight="1">
      <c r="B50" s="149" t="s">
        <v>130</v>
      </c>
      <c r="F50" s="27">
        <v>398.49293927300135</v>
      </c>
      <c r="G50" s="12">
        <v>907.88575302037339</v>
      </c>
      <c r="H50" s="12">
        <v>1341.3115529521413</v>
      </c>
      <c r="I50" s="12">
        <v>3326.833733933136</v>
      </c>
      <c r="K50" s="27">
        <v>528.74946862580714</v>
      </c>
      <c r="L50" s="12">
        <v>1126.3124066758037</v>
      </c>
      <c r="M50" s="180">
        <v>1804.0359233191716</v>
      </c>
      <c r="N50" s="12">
        <v>2488.9761267825102</v>
      </c>
      <c r="P50" s="12">
        <v>726.52420350317129</v>
      </c>
      <c r="Q50" s="12">
        <v>1436.2795818388854</v>
      </c>
      <c r="R50" s="180">
        <v>2082.8727831410888</v>
      </c>
      <c r="S50" s="12">
        <v>2837</v>
      </c>
      <c r="U50" s="12">
        <v>423</v>
      </c>
      <c r="V50" s="12">
        <v>2257</v>
      </c>
      <c r="W50" s="180">
        <v>3185</v>
      </c>
      <c r="X50" s="12">
        <v>4935</v>
      </c>
      <c r="Z50" s="12">
        <v>1469</v>
      </c>
      <c r="AA50" s="12">
        <v>1794</v>
      </c>
      <c r="AB50" s="180">
        <v>2237</v>
      </c>
      <c r="AC50" s="12">
        <v>3577</v>
      </c>
      <c r="AE50" s="12">
        <v>645</v>
      </c>
      <c r="AF50" s="12">
        <v>1085</v>
      </c>
      <c r="AG50" s="12">
        <v>2215</v>
      </c>
      <c r="AH50" s="341">
        <v>5400</v>
      </c>
    </row>
    <row r="51" spans="2:34" ht="12.75" customHeight="1">
      <c r="B51" s="149" t="s">
        <v>370</v>
      </c>
      <c r="F51" s="27">
        <v>-4893.8807084907021</v>
      </c>
      <c r="G51" s="27">
        <v>-9517.3243446072465</v>
      </c>
      <c r="H51" s="12">
        <v>-15293.394962919256</v>
      </c>
      <c r="I51" s="12">
        <v>-27265.135319399214</v>
      </c>
      <c r="K51" s="27">
        <v>-3043.6210586945781</v>
      </c>
      <c r="L51" s="27">
        <v>-8867.6988126320884</v>
      </c>
      <c r="M51" s="180">
        <v>-15781.6731614413</v>
      </c>
      <c r="N51" s="12">
        <v>-22991.814886733526</v>
      </c>
      <c r="P51" s="12">
        <v>-2575.3474405573984</v>
      </c>
      <c r="Q51" s="27">
        <v>-13064.397512094989</v>
      </c>
      <c r="R51" s="180">
        <v>-20609.53699205782</v>
      </c>
      <c r="S51" s="12">
        <v>-31180</v>
      </c>
      <c r="U51" s="12">
        <v>-2291</v>
      </c>
      <c r="V51" s="27">
        <v>-13379</v>
      </c>
      <c r="W51" s="180">
        <v>-24478</v>
      </c>
      <c r="X51" s="12">
        <v>-33535</v>
      </c>
      <c r="Z51" s="12">
        <v>-31</v>
      </c>
      <c r="AA51" s="27">
        <v>-15976</v>
      </c>
      <c r="AB51" s="180">
        <v>-26612</v>
      </c>
      <c r="AC51" s="12">
        <v>-38872</v>
      </c>
      <c r="AE51" s="12">
        <v>-4269</v>
      </c>
      <c r="AF51" s="12">
        <v>-18801</v>
      </c>
      <c r="AG51" s="12">
        <v>-29037</v>
      </c>
      <c r="AH51" s="341">
        <v>-35759</v>
      </c>
    </row>
    <row r="52" spans="2:34" ht="12.75" customHeight="1">
      <c r="B52" s="149" t="s">
        <v>113</v>
      </c>
      <c r="F52" s="79">
        <f>SUM(F47:F51)</f>
        <v>14092.070925232758</v>
      </c>
      <c r="G52" s="79">
        <f>SUM(G47:G51)</f>
        <v>58132.677037645743</v>
      </c>
      <c r="H52" s="79">
        <f>SUM(H47:H51)</f>
        <v>96481.806528264889</v>
      </c>
      <c r="I52" s="79">
        <v>136310.43712551609</v>
      </c>
      <c r="K52" s="79">
        <f>SUM(K47:K51)</f>
        <v>14657.773629850137</v>
      </c>
      <c r="L52" s="79">
        <f>SUM(L47:L51)</f>
        <v>45228.166742575697</v>
      </c>
      <c r="M52" s="313">
        <f>SUM(M47:M51)</f>
        <v>104714.86068942389</v>
      </c>
      <c r="N52" s="79">
        <f>SUM(N47:N51)</f>
        <v>149654.78035925777</v>
      </c>
      <c r="P52" s="79">
        <f>SUM(P47:P51)</f>
        <v>51998.088007669641</v>
      </c>
      <c r="Q52" s="79">
        <f>SUM(Q47:Q51)</f>
        <v>97511.857007658458</v>
      </c>
      <c r="R52" s="313">
        <f>SUM(R47:R51)</f>
        <v>159976.23461093489</v>
      </c>
      <c r="S52" s="79">
        <f>SUM(S47:S51)</f>
        <v>228621.00912833354</v>
      </c>
      <c r="U52" s="79">
        <f>SUM(U47:U51)</f>
        <v>25134</v>
      </c>
      <c r="V52" s="79">
        <f>SUM(V47:V51)</f>
        <v>81858</v>
      </c>
      <c r="W52" s="313">
        <f>SUM(W47:W51)</f>
        <v>138139</v>
      </c>
      <c r="X52" s="79">
        <f>SUM(X47:X51)</f>
        <v>213726</v>
      </c>
      <c r="Z52" s="79">
        <f>SUM(Z47:Z51)</f>
        <v>15321</v>
      </c>
      <c r="AA52" s="79">
        <f>SUM(AA47:AA51)</f>
        <v>62633</v>
      </c>
      <c r="AB52" s="313">
        <f>SUM(AB47:AB51)</f>
        <v>119533</v>
      </c>
      <c r="AC52" s="79">
        <f>SUM(AC47:AC51)</f>
        <v>187454</v>
      </c>
      <c r="AE52" s="79">
        <f>SUM(AE47:AE51)</f>
        <v>15839</v>
      </c>
      <c r="AF52" s="79">
        <f t="shared" ref="AF52:AH52" si="0">SUM(AF47:AF51)</f>
        <v>50338</v>
      </c>
      <c r="AG52" s="79">
        <f t="shared" si="0"/>
        <v>120632</v>
      </c>
      <c r="AH52" s="343">
        <f t="shared" si="0"/>
        <v>204961</v>
      </c>
    </row>
    <row r="53" spans="2:34" ht="12.75" customHeight="1">
      <c r="B53" s="149"/>
      <c r="F53" s="12"/>
      <c r="G53" s="12"/>
      <c r="H53" s="12"/>
      <c r="I53" s="12"/>
      <c r="K53" s="12"/>
      <c r="L53" s="12"/>
      <c r="M53" s="180"/>
      <c r="N53" s="12"/>
      <c r="P53" s="12"/>
      <c r="Q53" s="12"/>
      <c r="R53" s="180"/>
      <c r="S53" s="12"/>
      <c r="U53" s="12"/>
      <c r="V53" s="12"/>
      <c r="W53" s="180"/>
      <c r="X53" s="12"/>
      <c r="Z53" s="12"/>
      <c r="AA53" s="12"/>
      <c r="AB53" s="180"/>
      <c r="AC53" s="12"/>
      <c r="AE53" s="12"/>
      <c r="AF53" s="12"/>
      <c r="AG53" s="12"/>
      <c r="AH53" s="12"/>
    </row>
    <row r="54" spans="2:34" ht="24" customHeight="1">
      <c r="B54" s="312" t="s">
        <v>9</v>
      </c>
      <c r="F54" s="27"/>
      <c r="G54" s="27"/>
      <c r="H54" s="27"/>
      <c r="I54" s="27"/>
      <c r="K54" s="27"/>
      <c r="L54" s="27"/>
      <c r="M54" s="185"/>
      <c r="N54" s="27"/>
      <c r="P54" s="27"/>
      <c r="Q54" s="27"/>
      <c r="R54" s="185"/>
      <c r="S54" s="27"/>
      <c r="U54" s="27"/>
      <c r="V54" s="27"/>
      <c r="W54" s="185"/>
      <c r="X54" s="27"/>
      <c r="Z54" s="27"/>
      <c r="AA54" s="27"/>
      <c r="AB54" s="185"/>
      <c r="AC54" s="27"/>
      <c r="AE54" s="27"/>
      <c r="AF54" s="27"/>
      <c r="AG54" s="27"/>
      <c r="AH54" s="27"/>
    </row>
    <row r="55" spans="2:34" ht="12.75" customHeight="1">
      <c r="B55" s="149" t="s">
        <v>207</v>
      </c>
      <c r="F55" s="27">
        <v>-521.73914000000104</v>
      </c>
      <c r="G55" s="12">
        <v>-53.465140000001</v>
      </c>
      <c r="H55" s="12">
        <v>-53.465140000001</v>
      </c>
      <c r="I55" s="12">
        <v>-127.66395000000338</v>
      </c>
      <c r="K55" s="27">
        <v>0</v>
      </c>
      <c r="L55" s="12">
        <v>0</v>
      </c>
      <c r="M55" s="180">
        <v>0</v>
      </c>
      <c r="N55" s="12">
        <v>0</v>
      </c>
      <c r="P55" s="12">
        <v>0</v>
      </c>
      <c r="Q55" s="12">
        <v>0</v>
      </c>
      <c r="R55" s="180">
        <v>0</v>
      </c>
      <c r="S55" s="12">
        <v>0</v>
      </c>
      <c r="U55" s="12">
        <v>0</v>
      </c>
      <c r="V55" s="12">
        <v>0</v>
      </c>
      <c r="W55" s="180">
        <v>0</v>
      </c>
      <c r="X55" s="12">
        <v>0</v>
      </c>
      <c r="Z55" s="12">
        <v>0</v>
      </c>
      <c r="AA55" s="12">
        <v>0</v>
      </c>
      <c r="AB55" s="180">
        <v>0</v>
      </c>
      <c r="AC55" s="12">
        <v>0</v>
      </c>
      <c r="AE55" s="12">
        <v>0</v>
      </c>
      <c r="AF55" s="12">
        <v>0</v>
      </c>
      <c r="AG55" s="12">
        <v>0</v>
      </c>
      <c r="AH55" s="12">
        <v>0</v>
      </c>
    </row>
    <row r="56" spans="2:34" ht="12.75" customHeight="1">
      <c r="B56" s="149" t="s">
        <v>282</v>
      </c>
      <c r="F56" s="27">
        <v>0</v>
      </c>
      <c r="G56" s="12">
        <v>0</v>
      </c>
      <c r="H56" s="12">
        <v>0</v>
      </c>
      <c r="I56" s="12">
        <v>0</v>
      </c>
      <c r="K56" s="27">
        <v>0</v>
      </c>
      <c r="L56" s="12">
        <v>0</v>
      </c>
      <c r="M56" s="180">
        <v>0</v>
      </c>
      <c r="N56" s="12">
        <v>0</v>
      </c>
      <c r="P56" s="12">
        <v>0</v>
      </c>
      <c r="Q56" s="12">
        <v>0</v>
      </c>
      <c r="R56" s="180">
        <v>0</v>
      </c>
      <c r="S56" s="12">
        <v>0</v>
      </c>
      <c r="U56" s="12">
        <v>0</v>
      </c>
      <c r="V56" s="12">
        <v>0</v>
      </c>
      <c r="W56" s="180">
        <v>0</v>
      </c>
      <c r="X56" s="12">
        <v>0</v>
      </c>
      <c r="Z56" s="12">
        <v>0</v>
      </c>
      <c r="AA56" s="12">
        <v>0</v>
      </c>
      <c r="AB56" s="180">
        <v>0</v>
      </c>
      <c r="AC56" s="12">
        <v>0</v>
      </c>
      <c r="AE56" s="12">
        <v>0</v>
      </c>
      <c r="AF56" s="12">
        <v>0</v>
      </c>
      <c r="AG56" s="12">
        <v>0</v>
      </c>
      <c r="AH56" s="12">
        <v>0</v>
      </c>
    </row>
    <row r="57" spans="2:34" ht="12.75" customHeight="1">
      <c r="B57" s="149" t="s">
        <v>231</v>
      </c>
      <c r="F57" s="27">
        <v>0</v>
      </c>
      <c r="G57" s="12">
        <v>0</v>
      </c>
      <c r="H57" s="12">
        <v>0</v>
      </c>
      <c r="I57" s="12">
        <v>0</v>
      </c>
      <c r="K57" s="27">
        <v>0</v>
      </c>
      <c r="L57" s="12">
        <v>0</v>
      </c>
      <c r="M57" s="180">
        <v>0</v>
      </c>
      <c r="N57" s="12">
        <v>0</v>
      </c>
      <c r="P57" s="12">
        <v>0</v>
      </c>
      <c r="Q57" s="12">
        <v>0</v>
      </c>
      <c r="R57" s="180">
        <v>0</v>
      </c>
      <c r="S57" s="12">
        <v>0</v>
      </c>
      <c r="U57" s="12">
        <v>0</v>
      </c>
      <c r="V57" s="12">
        <v>0</v>
      </c>
      <c r="W57" s="180">
        <v>0</v>
      </c>
      <c r="X57" s="12">
        <v>0</v>
      </c>
      <c r="Z57" s="12">
        <v>0</v>
      </c>
      <c r="AA57" s="12">
        <v>0</v>
      </c>
      <c r="AB57" s="180">
        <v>0</v>
      </c>
      <c r="AC57" s="12">
        <v>0</v>
      </c>
      <c r="AE57" s="12">
        <v>0</v>
      </c>
      <c r="AF57" s="12">
        <v>0</v>
      </c>
      <c r="AG57" s="12">
        <v>0</v>
      </c>
      <c r="AH57" s="12">
        <v>0</v>
      </c>
    </row>
    <row r="58" spans="2:34" ht="12.75" customHeight="1">
      <c r="B58" s="149" t="s">
        <v>238</v>
      </c>
      <c r="F58" s="27">
        <v>239.23092617120125</v>
      </c>
      <c r="G58" s="12">
        <v>239.23093475687364</v>
      </c>
      <c r="H58" s="12">
        <v>239.23107620643282</v>
      </c>
      <c r="I58" s="12">
        <v>239.23082621514467</v>
      </c>
      <c r="K58" s="27">
        <v>0</v>
      </c>
      <c r="L58" s="12">
        <v>0</v>
      </c>
      <c r="M58" s="180">
        <v>0</v>
      </c>
      <c r="N58" s="12">
        <v>0</v>
      </c>
      <c r="P58" s="12">
        <v>0</v>
      </c>
      <c r="Q58" s="12">
        <v>0</v>
      </c>
      <c r="R58" s="180">
        <v>0</v>
      </c>
      <c r="S58" s="12">
        <v>0</v>
      </c>
      <c r="U58" s="12">
        <v>0</v>
      </c>
      <c r="V58" s="12">
        <v>0</v>
      </c>
      <c r="W58" s="180">
        <v>0</v>
      </c>
      <c r="X58" s="12">
        <v>0</v>
      </c>
      <c r="Z58" s="12">
        <v>0</v>
      </c>
      <c r="AA58" s="12">
        <v>0</v>
      </c>
      <c r="AB58" s="180">
        <v>0</v>
      </c>
      <c r="AC58" s="12">
        <v>0</v>
      </c>
      <c r="AE58" s="12">
        <v>0</v>
      </c>
      <c r="AF58" s="12">
        <v>0</v>
      </c>
      <c r="AG58" s="12">
        <v>0</v>
      </c>
      <c r="AH58" s="12">
        <v>0</v>
      </c>
    </row>
    <row r="59" spans="2:34" ht="12.75" customHeight="1">
      <c r="B59" s="149" t="s">
        <v>266</v>
      </c>
      <c r="F59" s="27"/>
      <c r="G59" s="12"/>
      <c r="H59" s="12"/>
      <c r="I59" s="12">
        <v>-2351.1640000000002</v>
      </c>
      <c r="K59" s="27">
        <v>0</v>
      </c>
      <c r="L59" s="12">
        <v>0</v>
      </c>
      <c r="M59" s="180">
        <v>0</v>
      </c>
      <c r="N59" s="12">
        <v>-2483.8429999999998</v>
      </c>
      <c r="P59" s="12">
        <v>0</v>
      </c>
      <c r="Q59" s="12">
        <v>0</v>
      </c>
      <c r="R59" s="180">
        <v>0</v>
      </c>
      <c r="S59" s="12">
        <v>-1745</v>
      </c>
      <c r="U59" s="12">
        <v>0</v>
      </c>
      <c r="V59" s="12">
        <v>0</v>
      </c>
      <c r="W59" s="180">
        <v>0</v>
      </c>
      <c r="X59" s="12">
        <v>0</v>
      </c>
      <c r="Z59" s="12">
        <v>0</v>
      </c>
      <c r="AA59" s="12">
        <v>0</v>
      </c>
      <c r="AB59" s="180">
        <v>0</v>
      </c>
      <c r="AC59" s="12">
        <v>0</v>
      </c>
      <c r="AE59" s="12">
        <v>0</v>
      </c>
      <c r="AF59" s="12">
        <v>0</v>
      </c>
      <c r="AG59" s="12">
        <v>0</v>
      </c>
      <c r="AH59" s="12">
        <v>0</v>
      </c>
    </row>
    <row r="60" spans="2:34" ht="12.75" customHeight="1">
      <c r="B60" s="149" t="s">
        <v>289</v>
      </c>
      <c r="E60" s="7">
        <v>0</v>
      </c>
      <c r="F60" s="27">
        <v>0</v>
      </c>
      <c r="G60" s="12">
        <v>0</v>
      </c>
      <c r="H60" s="12">
        <v>0</v>
      </c>
      <c r="I60" s="12">
        <v>0</v>
      </c>
      <c r="K60" s="180">
        <v>0</v>
      </c>
      <c r="L60" s="12">
        <v>0</v>
      </c>
      <c r="M60" s="180">
        <v>0</v>
      </c>
      <c r="N60" s="12">
        <v>-232.8116298044805</v>
      </c>
      <c r="P60" s="12">
        <v>0</v>
      </c>
      <c r="Q60" s="12">
        <v>0</v>
      </c>
      <c r="R60" s="180">
        <v>0</v>
      </c>
      <c r="S60" s="12">
        <v>0</v>
      </c>
      <c r="U60" s="12">
        <v>0</v>
      </c>
      <c r="V60" s="12">
        <v>0</v>
      </c>
      <c r="W60" s="180">
        <v>0</v>
      </c>
      <c r="X60" s="12">
        <v>0</v>
      </c>
      <c r="Z60" s="12">
        <v>0</v>
      </c>
      <c r="AA60" s="12">
        <v>0</v>
      </c>
      <c r="AB60" s="180">
        <v>0</v>
      </c>
      <c r="AC60" s="12">
        <v>0</v>
      </c>
      <c r="AE60" s="12">
        <v>0</v>
      </c>
      <c r="AF60" s="12">
        <v>0</v>
      </c>
      <c r="AG60" s="12">
        <v>0</v>
      </c>
      <c r="AH60" s="12">
        <v>0</v>
      </c>
    </row>
    <row r="61" spans="2:34" ht="12.75" customHeight="1">
      <c r="B61" s="149" t="s">
        <v>267</v>
      </c>
      <c r="F61" s="27"/>
      <c r="G61" s="12"/>
      <c r="H61" s="12"/>
      <c r="I61" s="12">
        <v>-3114.0717253241178</v>
      </c>
      <c r="K61" s="27">
        <v>0</v>
      </c>
      <c r="L61" s="12">
        <v>0</v>
      </c>
      <c r="M61" s="180">
        <v>0</v>
      </c>
      <c r="N61" s="12">
        <v>-4438.0996288432552</v>
      </c>
      <c r="P61" s="12">
        <v>0</v>
      </c>
      <c r="Q61" s="12">
        <v>0</v>
      </c>
      <c r="R61" s="180">
        <v>0</v>
      </c>
      <c r="S61" s="12">
        <v>0</v>
      </c>
      <c r="U61" s="12">
        <v>0</v>
      </c>
      <c r="V61" s="12">
        <v>0</v>
      </c>
      <c r="W61" s="180">
        <v>0</v>
      </c>
      <c r="X61" s="12">
        <v>0</v>
      </c>
      <c r="Z61" s="12">
        <v>0</v>
      </c>
      <c r="AA61" s="12">
        <v>0</v>
      </c>
      <c r="AB61" s="180">
        <v>0</v>
      </c>
      <c r="AC61" s="12">
        <v>0</v>
      </c>
      <c r="AE61" s="12">
        <v>0</v>
      </c>
      <c r="AF61" s="12">
        <v>0</v>
      </c>
      <c r="AG61" s="12">
        <v>0</v>
      </c>
      <c r="AH61" s="12">
        <v>0</v>
      </c>
    </row>
    <row r="62" spans="2:34" ht="12.75" customHeight="1">
      <c r="B62" s="149" t="s">
        <v>99</v>
      </c>
      <c r="F62" s="27"/>
      <c r="G62" s="27"/>
      <c r="H62" s="27"/>
      <c r="I62" s="12">
        <v>0</v>
      </c>
      <c r="K62" s="27">
        <v>0</v>
      </c>
      <c r="L62" s="27">
        <v>0</v>
      </c>
      <c r="M62" s="185">
        <v>0</v>
      </c>
      <c r="N62" s="12">
        <v>0</v>
      </c>
      <c r="P62" s="12">
        <v>0</v>
      </c>
      <c r="Q62" s="27">
        <v>0</v>
      </c>
      <c r="R62" s="185">
        <v>0</v>
      </c>
      <c r="S62" s="12">
        <v>0</v>
      </c>
      <c r="U62" s="12">
        <v>0</v>
      </c>
      <c r="V62" s="27">
        <v>0</v>
      </c>
      <c r="W62" s="185">
        <v>0</v>
      </c>
      <c r="X62" s="12">
        <v>0</v>
      </c>
      <c r="Z62" s="12">
        <v>0</v>
      </c>
      <c r="AA62" s="27">
        <v>0</v>
      </c>
      <c r="AB62" s="185">
        <v>0</v>
      </c>
      <c r="AC62" s="12">
        <v>0</v>
      </c>
      <c r="AE62" s="12">
        <v>0</v>
      </c>
      <c r="AF62" s="12">
        <v>0</v>
      </c>
      <c r="AG62" s="12">
        <v>0</v>
      </c>
      <c r="AH62" s="12">
        <v>0</v>
      </c>
    </row>
    <row r="63" spans="2:34" ht="12.75" customHeight="1">
      <c r="B63" s="149" t="s">
        <v>372</v>
      </c>
      <c r="F63" s="27"/>
      <c r="G63" s="12"/>
      <c r="H63" s="12"/>
      <c r="I63" s="12">
        <v>0</v>
      </c>
      <c r="K63" s="27"/>
      <c r="L63" s="12"/>
      <c r="M63" s="180"/>
      <c r="N63" s="12">
        <v>0</v>
      </c>
      <c r="P63" s="12"/>
      <c r="Q63" s="12"/>
      <c r="R63" s="180"/>
      <c r="S63" s="12">
        <v>0</v>
      </c>
      <c r="U63" s="12">
        <v>0</v>
      </c>
      <c r="V63" s="12">
        <v>0</v>
      </c>
      <c r="W63" s="180">
        <v>0</v>
      </c>
      <c r="X63" s="12">
        <v>0</v>
      </c>
      <c r="Z63" s="12">
        <v>0</v>
      </c>
      <c r="AA63" s="12">
        <v>-1877</v>
      </c>
      <c r="AB63" s="180">
        <v>-2310</v>
      </c>
      <c r="AC63" s="12">
        <v>-2310</v>
      </c>
      <c r="AE63" s="12">
        <v>-17</v>
      </c>
      <c r="AF63" s="12">
        <v>-17</v>
      </c>
      <c r="AG63" s="12">
        <v>-17</v>
      </c>
      <c r="AH63" s="12">
        <v>-17</v>
      </c>
    </row>
    <row r="64" spans="2:34" ht="12.75" customHeight="1">
      <c r="B64" s="149" t="s">
        <v>389</v>
      </c>
      <c r="F64" s="27"/>
      <c r="G64" s="12"/>
      <c r="H64" s="12"/>
      <c r="I64" s="12"/>
      <c r="K64" s="27"/>
      <c r="L64" s="12"/>
      <c r="M64" s="180"/>
      <c r="N64" s="12"/>
      <c r="P64" s="12"/>
      <c r="Q64" s="12"/>
      <c r="R64" s="180"/>
      <c r="S64" s="12"/>
      <c r="U64" s="12"/>
      <c r="V64" s="12"/>
      <c r="W64" s="180"/>
      <c r="X64" s="12"/>
      <c r="Z64" s="12"/>
      <c r="AA64" s="12"/>
      <c r="AB64" s="180"/>
      <c r="AC64" s="12"/>
      <c r="AE64" s="12"/>
      <c r="AF64" s="12">
        <v>-144172</v>
      </c>
      <c r="AG64" s="12">
        <v>-144173</v>
      </c>
      <c r="AH64" s="12">
        <v>-144173</v>
      </c>
    </row>
    <row r="65" spans="1:34" s="192" customFormat="1" ht="12.75" customHeight="1">
      <c r="A65" s="58"/>
      <c r="B65" s="86" t="s">
        <v>401</v>
      </c>
      <c r="C65" s="58"/>
      <c r="D65" s="58"/>
      <c r="E65" s="58"/>
      <c r="F65" s="15"/>
      <c r="G65" s="83"/>
      <c r="H65" s="83"/>
      <c r="I65" s="83"/>
      <c r="J65" s="58"/>
      <c r="K65" s="15"/>
      <c r="L65" s="83"/>
      <c r="M65" s="194"/>
      <c r="N65" s="83"/>
      <c r="O65" s="58"/>
      <c r="P65" s="83"/>
      <c r="Q65" s="83"/>
      <c r="R65" s="194"/>
      <c r="S65" s="83"/>
      <c r="T65" s="58"/>
      <c r="U65" s="83"/>
      <c r="V65" s="83"/>
      <c r="W65" s="194"/>
      <c r="X65" s="83"/>
      <c r="Y65" s="58"/>
      <c r="Z65" s="83"/>
      <c r="AA65" s="83"/>
      <c r="AB65" s="194"/>
      <c r="AC65" s="83"/>
      <c r="AD65" s="58"/>
      <c r="AE65" s="83"/>
      <c r="AF65" s="83"/>
      <c r="AG65" s="83">
        <v>-25046</v>
      </c>
      <c r="AH65" s="83">
        <v>-24886</v>
      </c>
    </row>
    <row r="66" spans="1:34" s="192" customFormat="1" ht="12.75" customHeight="1">
      <c r="A66" s="58"/>
      <c r="B66" s="86" t="s">
        <v>402</v>
      </c>
      <c r="C66" s="58"/>
      <c r="D66" s="58"/>
      <c r="E66" s="58"/>
      <c r="F66" s="15"/>
      <c r="G66" s="83"/>
      <c r="H66" s="83"/>
      <c r="I66" s="83"/>
      <c r="J66" s="58"/>
      <c r="K66" s="15"/>
      <c r="L66" s="83"/>
      <c r="M66" s="194"/>
      <c r="N66" s="83"/>
      <c r="O66" s="58"/>
      <c r="P66" s="83"/>
      <c r="Q66" s="83"/>
      <c r="R66" s="194"/>
      <c r="S66" s="83"/>
      <c r="T66" s="58"/>
      <c r="U66" s="83"/>
      <c r="V66" s="83"/>
      <c r="W66" s="194"/>
      <c r="X66" s="83"/>
      <c r="Y66" s="58"/>
      <c r="Z66" s="83"/>
      <c r="AA66" s="83"/>
      <c r="AB66" s="194"/>
      <c r="AC66" s="83"/>
      <c r="AD66" s="58"/>
      <c r="AE66" s="83"/>
      <c r="AF66" s="83"/>
      <c r="AG66" s="83">
        <v>-99684</v>
      </c>
      <c r="AH66" s="83">
        <v>-99680</v>
      </c>
    </row>
    <row r="67" spans="1:34" s="192" customFormat="1" ht="12.75" customHeight="1">
      <c r="A67" s="58"/>
      <c r="B67" s="86" t="s">
        <v>413</v>
      </c>
      <c r="C67" s="58"/>
      <c r="D67" s="58"/>
      <c r="E67" s="58"/>
      <c r="F67" s="15"/>
      <c r="G67" s="83"/>
      <c r="H67" s="83"/>
      <c r="I67" s="83"/>
      <c r="J67" s="58"/>
      <c r="K67" s="15"/>
      <c r="L67" s="83"/>
      <c r="M67" s="194"/>
      <c r="N67" s="83"/>
      <c r="O67" s="58"/>
      <c r="P67" s="83"/>
      <c r="Q67" s="83"/>
      <c r="R67" s="194"/>
      <c r="S67" s="83"/>
      <c r="T67" s="58"/>
      <c r="U67" s="83"/>
      <c r="V67" s="83"/>
      <c r="W67" s="194"/>
      <c r="X67" s="83"/>
      <c r="Y67" s="58"/>
      <c r="Z67" s="83"/>
      <c r="AA67" s="83"/>
      <c r="AB67" s="194"/>
      <c r="AC67" s="83"/>
      <c r="AD67" s="58"/>
      <c r="AE67" s="83"/>
      <c r="AF67" s="83"/>
      <c r="AG67" s="83">
        <v>-44000</v>
      </c>
      <c r="AH67" s="83">
        <v>-44000</v>
      </c>
    </row>
    <row r="68" spans="1:34" ht="12.75" customHeight="1">
      <c r="B68" s="149" t="s">
        <v>412</v>
      </c>
      <c r="F68" s="27"/>
      <c r="G68" s="12"/>
      <c r="H68" s="12"/>
      <c r="I68" s="12"/>
      <c r="K68" s="27"/>
      <c r="L68" s="12"/>
      <c r="M68" s="180"/>
      <c r="N68" s="12"/>
      <c r="P68" s="12"/>
      <c r="Q68" s="12"/>
      <c r="R68" s="180"/>
      <c r="S68" s="12"/>
      <c r="U68" s="12"/>
      <c r="V68" s="12"/>
      <c r="W68" s="180"/>
      <c r="X68" s="12"/>
      <c r="Z68" s="12"/>
      <c r="AA68" s="12"/>
      <c r="AB68" s="180">
        <v>-566</v>
      </c>
      <c r="AC68" s="12">
        <v>-566</v>
      </c>
      <c r="AE68" s="12">
        <v>0</v>
      </c>
      <c r="AF68" s="12">
        <v>0</v>
      </c>
      <c r="AG68" s="12">
        <v>0</v>
      </c>
      <c r="AH68" s="12">
        <v>0</v>
      </c>
    </row>
    <row r="69" spans="1:34" ht="12.75" customHeight="1">
      <c r="B69" s="149" t="s">
        <v>338</v>
      </c>
      <c r="F69" s="27">
        <v>-7275.5333564580415</v>
      </c>
      <c r="G69" s="12">
        <v>-18791.070402596044</v>
      </c>
      <c r="H69" s="12">
        <v>-27829.936541755731</v>
      </c>
      <c r="I69" s="12">
        <v>-33684.216833130267</v>
      </c>
      <c r="K69" s="27">
        <v>-9215.0571652431809</v>
      </c>
      <c r="L69" s="12">
        <v>-19963.624583517769</v>
      </c>
      <c r="M69" s="180">
        <v>-24631.029738852292</v>
      </c>
      <c r="N69" s="12">
        <v>-32292.261636848234</v>
      </c>
      <c r="P69" s="12">
        <v>-10801.93634202196</v>
      </c>
      <c r="Q69" s="12">
        <v>-18407.514540289812</v>
      </c>
      <c r="R69" s="180">
        <v>-23213.602971205575</v>
      </c>
      <c r="S69" s="12">
        <v>-27860</v>
      </c>
      <c r="U69" s="12">
        <v>-6449</v>
      </c>
      <c r="V69" s="12">
        <v>-12925</v>
      </c>
      <c r="W69" s="180">
        <v>-20941</v>
      </c>
      <c r="X69" s="12">
        <v>-26530</v>
      </c>
      <c r="Z69" s="12">
        <v>-7692</v>
      </c>
      <c r="AA69" s="12">
        <v>-14767</v>
      </c>
      <c r="AB69" s="180">
        <v>-20890</v>
      </c>
      <c r="AC69" s="12">
        <v>-28327</v>
      </c>
      <c r="AE69" s="12">
        <v>-10905</v>
      </c>
      <c r="AF69" s="12">
        <v>-18814</v>
      </c>
      <c r="AG69" s="12">
        <v>-30236</v>
      </c>
      <c r="AH69" s="12">
        <v>-44951</v>
      </c>
    </row>
    <row r="70" spans="1:34" ht="12.75" customHeight="1">
      <c r="B70" s="149" t="s">
        <v>284</v>
      </c>
      <c r="F70" s="27">
        <v>24.944239230068547</v>
      </c>
      <c r="G70" s="12">
        <v>148.19353371673941</v>
      </c>
      <c r="H70" s="12">
        <v>283.54645753722963</v>
      </c>
      <c r="I70" s="12">
        <v>367.15810155974765</v>
      </c>
      <c r="K70" s="27">
        <v>23.638826770105936</v>
      </c>
      <c r="L70" s="12">
        <v>96.827943585081726</v>
      </c>
      <c r="M70" s="180">
        <v>102.53164167917463</v>
      </c>
      <c r="N70" s="12">
        <v>120.34666764217339</v>
      </c>
      <c r="P70" s="12">
        <v>3.8227114676963634</v>
      </c>
      <c r="Q70" s="12">
        <v>51</v>
      </c>
      <c r="R70" s="180">
        <v>56</v>
      </c>
      <c r="S70" s="12">
        <v>82</v>
      </c>
      <c r="U70" s="12">
        <v>7</v>
      </c>
      <c r="V70" s="12">
        <v>28</v>
      </c>
      <c r="W70" s="180">
        <v>32</v>
      </c>
      <c r="X70" s="12">
        <v>189</v>
      </c>
      <c r="Z70" s="12">
        <v>11</v>
      </c>
      <c r="AA70" s="12">
        <v>50</v>
      </c>
      <c r="AB70" s="180">
        <v>308</v>
      </c>
      <c r="AC70" s="12">
        <v>401</v>
      </c>
      <c r="AE70" s="12">
        <v>48</v>
      </c>
      <c r="AF70" s="12">
        <v>426</v>
      </c>
      <c r="AG70" s="12">
        <v>507</v>
      </c>
      <c r="AH70" s="12">
        <v>568</v>
      </c>
    </row>
    <row r="71" spans="1:34" s="192" customFormat="1">
      <c r="A71" s="58"/>
      <c r="B71" s="86" t="s">
        <v>344</v>
      </c>
      <c r="C71" s="58"/>
      <c r="D71" s="58"/>
      <c r="E71" s="58"/>
      <c r="F71" s="15">
        <v>23506.560735419476</v>
      </c>
      <c r="G71" s="83">
        <v>31211.356176146699</v>
      </c>
      <c r="H71" s="83">
        <v>10108.863546710802</v>
      </c>
      <c r="I71" s="83">
        <v>-12760.875572181583</v>
      </c>
      <c r="J71" s="58"/>
      <c r="K71" s="15">
        <v>68432.206153630541</v>
      </c>
      <c r="L71" s="83">
        <v>86823.767937360521</v>
      </c>
      <c r="M71" s="194">
        <v>57455.741440453116</v>
      </c>
      <c r="N71" s="83">
        <v>42037.130101510062</v>
      </c>
      <c r="O71" s="58"/>
      <c r="P71" s="83">
        <v>39091.471413684863</v>
      </c>
      <c r="Q71" s="83">
        <v>31612.713897085501</v>
      </c>
      <c r="R71" s="194">
        <v>-11614.558522416095</v>
      </c>
      <c r="S71" s="83">
        <v>-37410</v>
      </c>
      <c r="T71" s="58"/>
      <c r="U71" s="83">
        <v>14136</v>
      </c>
      <c r="V71" s="83">
        <v>-26481</v>
      </c>
      <c r="W71" s="194">
        <v>-38742</v>
      </c>
      <c r="X71" s="83">
        <v>-75797</v>
      </c>
      <c r="Y71" s="58"/>
      <c r="Z71" s="83">
        <v>69501</v>
      </c>
      <c r="AA71" s="83">
        <v>53239</v>
      </c>
      <c r="AB71" s="194">
        <v>11598</v>
      </c>
      <c r="AC71" s="83">
        <v>-15951</v>
      </c>
      <c r="AD71" s="58"/>
      <c r="AE71" s="83">
        <v>139832</v>
      </c>
      <c r="AF71" s="83">
        <v>102914</v>
      </c>
      <c r="AG71" s="83">
        <v>112087</v>
      </c>
      <c r="AH71" s="83">
        <v>66379</v>
      </c>
    </row>
    <row r="72" spans="1:34" s="192" customFormat="1" ht="25.5">
      <c r="A72" s="58"/>
      <c r="B72" s="86" t="s">
        <v>411</v>
      </c>
      <c r="C72" s="58"/>
      <c r="D72" s="58"/>
      <c r="E72" s="58"/>
      <c r="F72" s="15"/>
      <c r="G72" s="83"/>
      <c r="H72" s="83"/>
      <c r="I72" s="83"/>
      <c r="J72" s="58"/>
      <c r="K72" s="83">
        <v>-78822.593660922212</v>
      </c>
      <c r="L72" s="83">
        <v>-78822.593660922212</v>
      </c>
      <c r="M72" s="194">
        <v>-78822.5937600303</v>
      </c>
      <c r="N72" s="83">
        <v>-78822.594157353495</v>
      </c>
      <c r="O72" s="58"/>
      <c r="P72" s="83">
        <v>0</v>
      </c>
      <c r="Q72" s="83">
        <v>0</v>
      </c>
      <c r="R72" s="194">
        <v>0</v>
      </c>
      <c r="S72" s="83">
        <v>0</v>
      </c>
      <c r="T72" s="58"/>
      <c r="U72" s="83">
        <v>0</v>
      </c>
      <c r="V72" s="83">
        <v>0</v>
      </c>
      <c r="W72" s="194">
        <v>0</v>
      </c>
      <c r="X72" s="83">
        <v>0</v>
      </c>
      <c r="Y72" s="58"/>
      <c r="Z72" s="83">
        <v>0</v>
      </c>
      <c r="AA72" s="83">
        <v>0</v>
      </c>
      <c r="AB72" s="194">
        <v>0</v>
      </c>
      <c r="AC72" s="83">
        <v>0</v>
      </c>
      <c r="AD72" s="58"/>
      <c r="AE72" s="83">
        <v>12272</v>
      </c>
      <c r="AF72" s="83">
        <v>12272</v>
      </c>
      <c r="AG72" s="83">
        <v>12272</v>
      </c>
      <c r="AH72" s="83">
        <v>12272</v>
      </c>
    </row>
    <row r="73" spans="1:34" s="192" customFormat="1" ht="12.75" customHeight="1">
      <c r="A73" s="58"/>
      <c r="B73" s="86" t="s">
        <v>204</v>
      </c>
      <c r="C73" s="58"/>
      <c r="D73" s="58"/>
      <c r="E73" s="58"/>
      <c r="F73" s="15">
        <v>873.32271663001075</v>
      </c>
      <c r="G73" s="83">
        <v>1546.391690515803</v>
      </c>
      <c r="H73" s="83">
        <v>2380.8124091713635</v>
      </c>
      <c r="I73" s="83">
        <v>3569.9921169313775</v>
      </c>
      <c r="J73" s="58"/>
      <c r="K73" s="15">
        <v>31.698315798016896</v>
      </c>
      <c r="L73" s="83">
        <v>31.698315798016928</v>
      </c>
      <c r="M73" s="194">
        <v>31.698315798016928</v>
      </c>
      <c r="N73" s="83">
        <v>31.698315798016928</v>
      </c>
      <c r="O73" s="58"/>
      <c r="P73" s="83">
        <v>0</v>
      </c>
      <c r="Q73" s="83">
        <v>0</v>
      </c>
      <c r="R73" s="194">
        <v>0</v>
      </c>
      <c r="S73" s="83">
        <v>0</v>
      </c>
      <c r="T73" s="58"/>
      <c r="U73" s="83">
        <v>0</v>
      </c>
      <c r="V73" s="83">
        <v>0</v>
      </c>
      <c r="W73" s="194">
        <v>0</v>
      </c>
      <c r="X73" s="83">
        <v>0</v>
      </c>
      <c r="Y73" s="58"/>
      <c r="Z73" s="83">
        <v>0</v>
      </c>
      <c r="AA73" s="83">
        <v>0</v>
      </c>
      <c r="AB73" s="194">
        <v>0</v>
      </c>
      <c r="AC73" s="83">
        <v>0</v>
      </c>
      <c r="AD73" s="58"/>
      <c r="AE73" s="83">
        <v>0</v>
      </c>
      <c r="AF73" s="83">
        <v>0</v>
      </c>
      <c r="AG73" s="83">
        <v>0</v>
      </c>
      <c r="AH73" s="83">
        <v>0</v>
      </c>
    </row>
    <row r="74" spans="1:34" ht="12.75" customHeight="1">
      <c r="B74" s="149" t="s">
        <v>352</v>
      </c>
      <c r="F74" s="27">
        <v>0</v>
      </c>
      <c r="G74" s="12">
        <v>0</v>
      </c>
      <c r="H74" s="12">
        <v>0</v>
      </c>
      <c r="I74" s="12">
        <v>30697.780999044091</v>
      </c>
      <c r="K74" s="27">
        <v>7078.9981755883273</v>
      </c>
      <c r="L74" s="12">
        <v>16299.166194223795</v>
      </c>
      <c r="M74" s="180">
        <v>24395.407530242705</v>
      </c>
      <c r="N74" s="12">
        <v>31336.483421618992</v>
      </c>
      <c r="P74" s="12">
        <v>7695.3634401741829</v>
      </c>
      <c r="Q74" s="12">
        <v>18520.158055969274</v>
      </c>
      <c r="R74" s="180">
        <v>30345.700612439567</v>
      </c>
      <c r="S74" s="12">
        <v>43258</v>
      </c>
      <c r="U74" s="12">
        <v>10947</v>
      </c>
      <c r="V74" s="12">
        <v>34772</v>
      </c>
      <c r="W74" s="180">
        <v>54797</v>
      </c>
      <c r="X74" s="12">
        <v>82592</v>
      </c>
      <c r="Z74" s="12">
        <v>18468</v>
      </c>
      <c r="AA74" s="12">
        <v>37100</v>
      </c>
      <c r="AB74" s="180">
        <v>55016</v>
      </c>
      <c r="AC74" s="12">
        <v>95106</v>
      </c>
      <c r="AE74" s="12">
        <v>28947</v>
      </c>
      <c r="AF74" s="12">
        <v>53800</v>
      </c>
      <c r="AG74" s="12">
        <v>93641</v>
      </c>
      <c r="AH74" s="12">
        <v>114076</v>
      </c>
    </row>
    <row r="75" spans="1:34" ht="12.75" customHeight="1">
      <c r="B75" s="149" t="s">
        <v>286</v>
      </c>
      <c r="F75" s="27"/>
      <c r="G75" s="12"/>
      <c r="H75" s="12"/>
      <c r="I75" s="12">
        <v>-52</v>
      </c>
      <c r="K75" s="27"/>
      <c r="L75" s="12"/>
      <c r="M75" s="180"/>
      <c r="N75" s="12"/>
      <c r="P75" s="12">
        <v>0</v>
      </c>
      <c r="Q75" s="12">
        <v>0</v>
      </c>
      <c r="R75" s="180">
        <v>0</v>
      </c>
      <c r="S75" s="12">
        <v>-118</v>
      </c>
      <c r="U75" s="12">
        <v>0</v>
      </c>
      <c r="V75" s="12">
        <v>0</v>
      </c>
      <c r="W75" s="180">
        <v>0</v>
      </c>
      <c r="X75" s="12">
        <v>0</v>
      </c>
      <c r="Z75" s="12">
        <v>0</v>
      </c>
      <c r="AA75" s="12">
        <v>0</v>
      </c>
      <c r="AB75" s="180">
        <v>0</v>
      </c>
      <c r="AC75" s="12">
        <v>0</v>
      </c>
      <c r="AE75" s="12">
        <v>0</v>
      </c>
      <c r="AF75" s="12">
        <v>0</v>
      </c>
      <c r="AG75" s="12">
        <v>0</v>
      </c>
      <c r="AH75" s="12">
        <v>0</v>
      </c>
    </row>
    <row r="76" spans="1:34" ht="12.75" customHeight="1">
      <c r="B76" s="149" t="s">
        <v>224</v>
      </c>
      <c r="F76" s="27">
        <v>0</v>
      </c>
      <c r="G76" s="12">
        <v>100.03278588592194</v>
      </c>
      <c r="H76" s="12">
        <v>100.03278588592194</v>
      </c>
      <c r="I76" s="12">
        <v>100</v>
      </c>
      <c r="K76" s="27">
        <v>0</v>
      </c>
      <c r="L76" s="12">
        <v>0</v>
      </c>
      <c r="M76" s="180">
        <v>0</v>
      </c>
      <c r="N76" s="12">
        <v>0</v>
      </c>
      <c r="P76" s="12">
        <v>0</v>
      </c>
      <c r="Q76" s="12">
        <v>0</v>
      </c>
      <c r="R76" s="180">
        <v>0</v>
      </c>
      <c r="S76" s="12">
        <v>125</v>
      </c>
      <c r="U76" s="12">
        <v>0</v>
      </c>
      <c r="V76" s="12">
        <v>0</v>
      </c>
      <c r="W76" s="180">
        <v>0</v>
      </c>
      <c r="X76" s="12">
        <v>0</v>
      </c>
      <c r="Z76" s="12">
        <v>0</v>
      </c>
      <c r="AA76" s="12">
        <v>0</v>
      </c>
      <c r="AB76" s="180">
        <v>0</v>
      </c>
      <c r="AC76" s="12">
        <v>0</v>
      </c>
      <c r="AE76" s="12">
        <v>0</v>
      </c>
      <c r="AF76" s="12">
        <v>0</v>
      </c>
      <c r="AG76" s="12">
        <v>0</v>
      </c>
      <c r="AH76" s="12">
        <v>0</v>
      </c>
    </row>
    <row r="77" spans="1:34" ht="12.75" customHeight="1">
      <c r="B77" s="149" t="s">
        <v>206</v>
      </c>
      <c r="F77" s="27"/>
      <c r="G77" s="27"/>
      <c r="H77" s="12"/>
      <c r="I77" s="12"/>
      <c r="K77" s="27"/>
      <c r="L77" s="27"/>
      <c r="M77" s="180">
        <v>0</v>
      </c>
      <c r="N77" s="12">
        <v>0</v>
      </c>
      <c r="P77" s="12">
        <v>0</v>
      </c>
      <c r="Q77" s="27">
        <v>0</v>
      </c>
      <c r="R77" s="180">
        <v>0</v>
      </c>
      <c r="S77" s="12">
        <v>0</v>
      </c>
      <c r="U77" s="12">
        <v>0</v>
      </c>
      <c r="V77" s="27">
        <v>0</v>
      </c>
      <c r="W77" s="180">
        <v>0</v>
      </c>
      <c r="X77" s="12">
        <v>0</v>
      </c>
      <c r="Z77" s="12">
        <v>0</v>
      </c>
      <c r="AA77" s="27">
        <v>0</v>
      </c>
      <c r="AB77" s="180">
        <v>0</v>
      </c>
      <c r="AC77" s="12">
        <v>0</v>
      </c>
      <c r="AE77" s="12">
        <v>0</v>
      </c>
      <c r="AF77" s="12">
        <v>0</v>
      </c>
      <c r="AG77" s="12">
        <v>0</v>
      </c>
      <c r="AH77" s="12">
        <v>0</v>
      </c>
    </row>
    <row r="78" spans="1:34" ht="12.75" customHeight="1">
      <c r="B78" s="149" t="s">
        <v>353</v>
      </c>
      <c r="F78" s="27">
        <v>0</v>
      </c>
      <c r="G78" s="27">
        <v>0</v>
      </c>
      <c r="H78" s="12">
        <v>-14104.915678100169</v>
      </c>
      <c r="I78" s="12">
        <v>-26532.293427045664</v>
      </c>
      <c r="K78" s="27">
        <v>-7536.1932254138974</v>
      </c>
      <c r="L78" s="27">
        <v>-12109.504115709264</v>
      </c>
      <c r="M78" s="180">
        <v>-19024.005406623375</v>
      </c>
      <c r="N78" s="12">
        <v>-27900.146507328598</v>
      </c>
      <c r="P78" s="12">
        <v>-15442.220238857637</v>
      </c>
      <c r="Q78" s="27">
        <v>-42687.177597267677</v>
      </c>
      <c r="R78" s="180">
        <v>-61112.3817225124</v>
      </c>
      <c r="S78" s="12">
        <v>-75977.357417487379</v>
      </c>
      <c r="U78" s="12">
        <v>-9464</v>
      </c>
      <c r="V78" s="27">
        <v>-23572</v>
      </c>
      <c r="W78" s="180">
        <v>-37286</v>
      </c>
      <c r="X78" s="12">
        <v>-73736</v>
      </c>
      <c r="Z78" s="12">
        <v>-14454</v>
      </c>
      <c r="AA78" s="27">
        <v>-46560</v>
      </c>
      <c r="AB78" s="180">
        <v>-68827</v>
      </c>
      <c r="AC78" s="12">
        <v>-99472</v>
      </c>
      <c r="AE78" s="12">
        <v>-39544</v>
      </c>
      <c r="AF78" s="12">
        <v>-64619</v>
      </c>
      <c r="AG78" s="12">
        <v>-72553</v>
      </c>
      <c r="AH78" s="12">
        <v>-76553</v>
      </c>
    </row>
    <row r="79" spans="1:34" ht="12.75" customHeight="1">
      <c r="B79" s="149" t="s">
        <v>283</v>
      </c>
      <c r="F79" s="27"/>
      <c r="G79" s="12"/>
      <c r="H79" s="12"/>
      <c r="I79" s="12"/>
      <c r="K79" s="27">
        <v>308.09780890085779</v>
      </c>
      <c r="L79" s="12">
        <v>648.04277641118097</v>
      </c>
      <c r="M79" s="180">
        <v>729.86973271473471</v>
      </c>
      <c r="N79" s="12">
        <v>1497.2021745530642</v>
      </c>
      <c r="P79" s="12">
        <v>919.31102506426248</v>
      </c>
      <c r="Q79" s="12">
        <v>1137.8797728008888</v>
      </c>
      <c r="R79" s="180">
        <v>1334.2777679302287</v>
      </c>
      <c r="S79" s="12">
        <v>2657.4325723798624</v>
      </c>
      <c r="U79" s="12">
        <v>650</v>
      </c>
      <c r="V79" s="12">
        <v>1232</v>
      </c>
      <c r="W79" s="180">
        <v>1468</v>
      </c>
      <c r="X79" s="12">
        <v>505</v>
      </c>
      <c r="Z79" s="12">
        <v>1293</v>
      </c>
      <c r="AA79" s="12">
        <v>1932</v>
      </c>
      <c r="AB79" s="180">
        <v>2022</v>
      </c>
      <c r="AC79" s="12">
        <v>2321</v>
      </c>
      <c r="AE79" s="12">
        <v>6706</v>
      </c>
      <c r="AF79" s="12">
        <v>6949</v>
      </c>
      <c r="AG79" s="12">
        <v>7279</v>
      </c>
      <c r="AH79" s="12">
        <v>7727</v>
      </c>
    </row>
    <row r="80" spans="1:34" ht="12.75" customHeight="1">
      <c r="B80" s="314" t="s">
        <v>258</v>
      </c>
      <c r="F80" s="27"/>
      <c r="G80" s="12">
        <v>-25</v>
      </c>
      <c r="H80" s="12">
        <v>-50</v>
      </c>
      <c r="I80" s="12">
        <v>-135.86577810379873</v>
      </c>
      <c r="K80" s="27">
        <v>0</v>
      </c>
      <c r="L80" s="12">
        <v>0</v>
      </c>
      <c r="M80" s="180">
        <v>-200</v>
      </c>
      <c r="N80" s="12">
        <v>-200</v>
      </c>
      <c r="P80" s="12">
        <v>0</v>
      </c>
      <c r="Q80" s="12">
        <v>0</v>
      </c>
      <c r="R80" s="180">
        <v>0</v>
      </c>
      <c r="S80" s="12">
        <v>0</v>
      </c>
      <c r="U80" s="12">
        <v>0</v>
      </c>
      <c r="V80" s="12">
        <v>0</v>
      </c>
      <c r="W80" s="180">
        <v>0</v>
      </c>
      <c r="X80" s="12">
        <v>0</v>
      </c>
      <c r="Z80" s="12">
        <v>0</v>
      </c>
      <c r="AA80" s="12">
        <v>0</v>
      </c>
      <c r="AB80" s="180">
        <v>0</v>
      </c>
      <c r="AC80" s="12">
        <v>0</v>
      </c>
      <c r="AE80" s="12">
        <v>0</v>
      </c>
      <c r="AF80" s="12">
        <v>0</v>
      </c>
      <c r="AG80" s="12">
        <v>0</v>
      </c>
      <c r="AH80" s="12">
        <v>0</v>
      </c>
    </row>
    <row r="81" spans="2:34" ht="12.75" customHeight="1">
      <c r="B81" s="314" t="s">
        <v>212</v>
      </c>
      <c r="F81" s="27">
        <v>167.661</v>
      </c>
      <c r="G81" s="27">
        <v>167.661</v>
      </c>
      <c r="H81" s="27">
        <v>167.661</v>
      </c>
      <c r="I81" s="27">
        <v>200</v>
      </c>
      <c r="K81" s="27">
        <v>0</v>
      </c>
      <c r="L81" s="27">
        <v>0</v>
      </c>
      <c r="M81" s="185">
        <v>0</v>
      </c>
      <c r="N81" s="27">
        <v>0</v>
      </c>
      <c r="P81" s="27">
        <v>0</v>
      </c>
      <c r="Q81" s="27">
        <v>0</v>
      </c>
      <c r="R81" s="185">
        <v>0</v>
      </c>
      <c r="S81" s="27">
        <v>0</v>
      </c>
      <c r="U81" s="27">
        <v>0</v>
      </c>
      <c r="V81" s="27">
        <v>0</v>
      </c>
      <c r="W81" s="185">
        <v>0</v>
      </c>
      <c r="X81" s="27">
        <v>0</v>
      </c>
      <c r="Z81" s="27">
        <v>0</v>
      </c>
      <c r="AA81" s="27">
        <v>0</v>
      </c>
      <c r="AB81" s="185">
        <v>0</v>
      </c>
      <c r="AC81" s="27">
        <v>0</v>
      </c>
      <c r="AE81" s="27">
        <v>0</v>
      </c>
      <c r="AF81" s="27">
        <v>0</v>
      </c>
      <c r="AG81" s="27">
        <v>0</v>
      </c>
      <c r="AH81" s="27">
        <v>0</v>
      </c>
    </row>
    <row r="82" spans="2:34" ht="12.75" customHeight="1">
      <c r="B82" s="149" t="s">
        <v>149</v>
      </c>
      <c r="C82" s="79">
        <f>SUM(C62:C77)</f>
        <v>0</v>
      </c>
      <c r="D82" s="79">
        <f>SUM(D62:D77)</f>
        <v>0</v>
      </c>
      <c r="E82" s="79"/>
      <c r="F82" s="79">
        <f>SUM(F55:F81)</f>
        <v>17014.447120992714</v>
      </c>
      <c r="G82" s="79">
        <f>SUM(G55:G81)</f>
        <v>14543.330578425992</v>
      </c>
      <c r="H82" s="79">
        <f>SUM(H55:H81)</f>
        <v>-28758.170084344154</v>
      </c>
      <c r="I82" s="79">
        <v>-43584.36447363042</v>
      </c>
      <c r="J82" s="79"/>
      <c r="K82" s="79">
        <f>SUM(K55:K81)</f>
        <v>-19699.20477089144</v>
      </c>
      <c r="L82" s="79">
        <f>SUM(L55:L81)</f>
        <v>-6996.2191927706444</v>
      </c>
      <c r="M82" s="313">
        <f>SUM(M55:M81)</f>
        <v>-39962.380244618224</v>
      </c>
      <c r="N82" s="79">
        <f>SUM(N55:N81)</f>
        <v>-71346.895879055752</v>
      </c>
      <c r="O82" s="79"/>
      <c r="P82" s="79">
        <f>SUM(P55:P81)</f>
        <v>21465.81200951141</v>
      </c>
      <c r="Q82" s="79">
        <f>SUM(Q55:Q81)</f>
        <v>-9772.9404117018257</v>
      </c>
      <c r="R82" s="313">
        <f>SUM(R55:R81)</f>
        <v>-64204.564835764271</v>
      </c>
      <c r="S82" s="79">
        <f>SUM(S55:S81)</f>
        <v>-96987.924845107511</v>
      </c>
      <c r="T82" s="79"/>
      <c r="U82" s="79">
        <f>SUM(U55:U81)</f>
        <v>9827</v>
      </c>
      <c r="V82" s="79">
        <f>SUM(V55:V81)</f>
        <v>-26946</v>
      </c>
      <c r="W82" s="313">
        <f>SUM(W55:W81)</f>
        <v>-40672</v>
      </c>
      <c r="X82" s="79">
        <f>SUM(X55:X81)</f>
        <v>-92777</v>
      </c>
      <c r="Y82" s="79"/>
      <c r="Z82" s="79">
        <f>SUM(Z55:Z81)</f>
        <v>67127</v>
      </c>
      <c r="AA82" s="79">
        <f>SUM(AA55:AA81)</f>
        <v>29117</v>
      </c>
      <c r="AB82" s="313">
        <f>SUM(AB55:AB81)</f>
        <v>-23649</v>
      </c>
      <c r="AC82" s="79">
        <f>SUM(AC55:AC81)</f>
        <v>-48798</v>
      </c>
      <c r="AD82" s="79"/>
      <c r="AE82" s="79">
        <f>SUM(AE55:AE81)</f>
        <v>137339</v>
      </c>
      <c r="AF82" s="79">
        <f t="shared" ref="AF82:AH82" si="1">SUM(AF55:AF81)</f>
        <v>-51261</v>
      </c>
      <c r="AG82" s="79">
        <f t="shared" si="1"/>
        <v>-189923</v>
      </c>
      <c r="AH82" s="79">
        <f t="shared" si="1"/>
        <v>-233238</v>
      </c>
    </row>
    <row r="83" spans="2:34" ht="27.75" customHeight="1">
      <c r="B83" s="312"/>
      <c r="F83" s="12"/>
      <c r="G83" s="12"/>
      <c r="H83" s="12"/>
      <c r="I83" s="12"/>
      <c r="K83" s="12"/>
      <c r="L83" s="12"/>
      <c r="M83" s="180"/>
      <c r="N83" s="12"/>
      <c r="P83" s="12"/>
      <c r="Q83" s="12"/>
      <c r="R83" s="180"/>
      <c r="S83" s="12"/>
      <c r="U83" s="12"/>
      <c r="V83" s="12"/>
      <c r="W83" s="180"/>
      <c r="X83" s="12"/>
      <c r="Z83" s="12"/>
      <c r="AA83" s="12"/>
      <c r="AB83" s="180"/>
      <c r="AC83" s="12"/>
      <c r="AE83" s="12"/>
      <c r="AF83" s="12"/>
      <c r="AG83" s="12"/>
      <c r="AH83" s="12"/>
    </row>
    <row r="84" spans="2:34" ht="12.75" customHeight="1">
      <c r="B84" s="312" t="s">
        <v>10</v>
      </c>
      <c r="F84" s="27"/>
      <c r="G84" s="27"/>
      <c r="H84" s="27"/>
      <c r="I84" s="27"/>
      <c r="K84" s="27"/>
      <c r="L84" s="27"/>
      <c r="M84" s="185"/>
      <c r="N84" s="27"/>
      <c r="P84" s="27"/>
      <c r="Q84" s="27"/>
      <c r="R84" s="185"/>
      <c r="S84" s="27"/>
      <c r="U84" s="27"/>
      <c r="V84" s="27"/>
      <c r="W84" s="185"/>
      <c r="X84" s="27"/>
      <c r="Z84" s="27"/>
      <c r="AA84" s="27"/>
      <c r="AB84" s="185"/>
      <c r="AC84" s="27"/>
      <c r="AE84" s="27"/>
      <c r="AF84" s="27"/>
      <c r="AG84" s="27"/>
      <c r="AH84" s="27"/>
    </row>
    <row r="85" spans="2:34" ht="12.75" customHeight="1">
      <c r="B85" s="149" t="s">
        <v>202</v>
      </c>
      <c r="F85" s="27"/>
      <c r="G85" s="27"/>
      <c r="H85" s="27"/>
      <c r="I85" s="27"/>
      <c r="K85" s="27"/>
      <c r="L85" s="27"/>
      <c r="M85" s="185">
        <v>0</v>
      </c>
      <c r="N85" s="27">
        <v>0</v>
      </c>
      <c r="P85" s="27">
        <v>0</v>
      </c>
      <c r="Q85" s="27">
        <v>0</v>
      </c>
      <c r="R85" s="185">
        <v>0</v>
      </c>
      <c r="S85" s="27">
        <v>0</v>
      </c>
      <c r="U85" s="27">
        <v>0</v>
      </c>
      <c r="V85" s="27">
        <v>0</v>
      </c>
      <c r="W85" s="185">
        <v>0</v>
      </c>
      <c r="X85" s="27">
        <v>0</v>
      </c>
      <c r="Z85" s="27">
        <v>0</v>
      </c>
      <c r="AA85" s="27">
        <v>0</v>
      </c>
      <c r="AB85" s="185">
        <v>0</v>
      </c>
      <c r="AC85" s="27">
        <v>0</v>
      </c>
      <c r="AE85" s="27">
        <v>0</v>
      </c>
      <c r="AF85" s="27">
        <v>0</v>
      </c>
      <c r="AG85" s="27">
        <v>0</v>
      </c>
      <c r="AH85" s="27">
        <v>0</v>
      </c>
    </row>
    <row r="86" spans="2:34" ht="12.75" customHeight="1">
      <c r="B86" s="149" t="s">
        <v>203</v>
      </c>
      <c r="F86" s="27"/>
      <c r="G86" s="27"/>
      <c r="H86" s="27"/>
      <c r="I86" s="27"/>
      <c r="K86" s="27"/>
      <c r="L86" s="27"/>
      <c r="M86" s="185">
        <v>0</v>
      </c>
      <c r="N86" s="27">
        <v>0</v>
      </c>
      <c r="P86" s="27">
        <v>0</v>
      </c>
      <c r="Q86" s="27">
        <v>0</v>
      </c>
      <c r="R86" s="185">
        <v>0</v>
      </c>
      <c r="S86" s="27">
        <v>0</v>
      </c>
      <c r="U86" s="27">
        <v>0</v>
      </c>
      <c r="V86" s="27">
        <v>0</v>
      </c>
      <c r="W86" s="185">
        <v>0</v>
      </c>
      <c r="X86" s="27">
        <v>0</v>
      </c>
      <c r="Z86" s="27">
        <v>0</v>
      </c>
      <c r="AA86" s="27">
        <v>0</v>
      </c>
      <c r="AB86" s="185">
        <v>0</v>
      </c>
      <c r="AC86" s="27">
        <v>0</v>
      </c>
      <c r="AE86" s="27">
        <v>0</v>
      </c>
      <c r="AF86" s="27">
        <v>0</v>
      </c>
      <c r="AG86" s="27">
        <v>0</v>
      </c>
      <c r="AH86" s="27">
        <v>0</v>
      </c>
    </row>
    <row r="87" spans="2:34" ht="12.75" customHeight="1">
      <c r="B87" s="149" t="s">
        <v>150</v>
      </c>
      <c r="F87" s="27">
        <v>1308</v>
      </c>
      <c r="G87" s="12">
        <v>1347.4061297010928</v>
      </c>
      <c r="H87" s="12">
        <v>1347.406621554695</v>
      </c>
      <c r="I87" s="12">
        <v>1347.4073238683566</v>
      </c>
      <c r="K87" s="27">
        <v>0</v>
      </c>
      <c r="L87" s="12">
        <v>0</v>
      </c>
      <c r="M87" s="180">
        <v>0</v>
      </c>
      <c r="N87" s="12">
        <v>0</v>
      </c>
      <c r="P87" s="12">
        <v>-6.7083027772605415E-4</v>
      </c>
      <c r="Q87" s="12">
        <v>-3.471131343394518E-4</v>
      </c>
      <c r="R87" s="180">
        <v>-3.676058631390333E-4</v>
      </c>
      <c r="S87" s="12">
        <v>-4.3117694556713102E-5</v>
      </c>
      <c r="U87" s="12">
        <v>1.5325684240087868E-4</v>
      </c>
      <c r="V87" s="12">
        <v>2.1113645425066351E-4</v>
      </c>
      <c r="W87" s="180">
        <v>9.0281870216131202E-6</v>
      </c>
      <c r="X87" s="12">
        <v>2.7581624686717989E-5</v>
      </c>
      <c r="Z87" s="12">
        <v>-1.8473130837082862E-4</v>
      </c>
      <c r="AA87" s="12">
        <v>1.8635201454162597E-4</v>
      </c>
      <c r="AB87" s="180">
        <v>1.7078638076782228E-4</v>
      </c>
      <c r="AC87" s="12">
        <v>2.1116349101066588E-4</v>
      </c>
      <c r="AE87" s="12">
        <v>0</v>
      </c>
      <c r="AF87" s="12">
        <v>0</v>
      </c>
      <c r="AG87" s="12">
        <v>0</v>
      </c>
      <c r="AH87" s="27">
        <v>0</v>
      </c>
    </row>
    <row r="88" spans="2:34" ht="12.75" customHeight="1">
      <c r="B88" s="149" t="s">
        <v>395</v>
      </c>
      <c r="F88" s="27"/>
      <c r="G88" s="12"/>
      <c r="H88" s="12"/>
      <c r="I88" s="12"/>
      <c r="K88" s="27"/>
      <c r="L88" s="12"/>
      <c r="M88" s="180"/>
      <c r="N88" s="12"/>
      <c r="P88" s="12"/>
      <c r="Q88" s="12"/>
      <c r="R88" s="180"/>
      <c r="S88" s="12"/>
      <c r="U88" s="12"/>
      <c r="V88" s="12"/>
      <c r="W88" s="180"/>
      <c r="X88" s="12"/>
      <c r="Z88" s="12"/>
      <c r="AA88" s="12"/>
      <c r="AB88" s="180"/>
      <c r="AC88" s="12"/>
      <c r="AE88" s="12"/>
      <c r="AF88" s="12">
        <v>-32</v>
      </c>
      <c r="AG88" s="12">
        <v>-32</v>
      </c>
      <c r="AH88" s="12">
        <v>-32</v>
      </c>
    </row>
    <row r="89" spans="2:34" ht="12.75" customHeight="1">
      <c r="B89" s="149" t="s">
        <v>256</v>
      </c>
      <c r="F89" s="27">
        <v>-52</v>
      </c>
      <c r="G89" s="12">
        <v>-51.502000000000002</v>
      </c>
      <c r="H89" s="12">
        <v>-51.502000000000002</v>
      </c>
      <c r="I89" s="12">
        <v>-51.502000000000002</v>
      </c>
      <c r="K89" s="27">
        <v>0</v>
      </c>
      <c r="L89" s="12">
        <v>0</v>
      </c>
      <c r="M89" s="180">
        <v>0</v>
      </c>
      <c r="N89" s="12">
        <v>0</v>
      </c>
      <c r="P89" s="12">
        <v>0</v>
      </c>
      <c r="Q89" s="12">
        <v>0</v>
      </c>
      <c r="R89" s="180">
        <v>0</v>
      </c>
      <c r="S89" s="12">
        <v>0</v>
      </c>
      <c r="U89" s="12">
        <v>0</v>
      </c>
      <c r="V89" s="12">
        <v>0</v>
      </c>
      <c r="W89" s="180">
        <v>0</v>
      </c>
      <c r="X89" s="12">
        <v>0</v>
      </c>
      <c r="Z89" s="12">
        <v>0</v>
      </c>
      <c r="AA89" s="12">
        <v>0</v>
      </c>
      <c r="AB89" s="180">
        <v>0</v>
      </c>
      <c r="AC89" s="12">
        <v>0</v>
      </c>
      <c r="AE89" s="12">
        <v>0</v>
      </c>
      <c r="AF89" s="12">
        <v>0</v>
      </c>
      <c r="AG89" s="12">
        <v>0</v>
      </c>
      <c r="AH89" s="12">
        <v>0</v>
      </c>
    </row>
    <row r="90" spans="2:34" ht="12.75" customHeight="1">
      <c r="B90" s="149" t="s">
        <v>350</v>
      </c>
      <c r="F90" s="27">
        <v>130</v>
      </c>
      <c r="G90" s="12">
        <v>65.878563697434174</v>
      </c>
      <c r="H90" s="12">
        <v>243.06103775849857</v>
      </c>
      <c r="I90" s="12">
        <v>684.30486269024698</v>
      </c>
      <c r="K90" s="27">
        <v>359.90968927446642</v>
      </c>
      <c r="L90" s="12">
        <v>995.63084808018993</v>
      </c>
      <c r="M90" s="180">
        <v>1351.7862460714098</v>
      </c>
      <c r="N90" s="12">
        <v>1259.9689467967703</v>
      </c>
      <c r="P90" s="12">
        <v>248.33397877049703</v>
      </c>
      <c r="Q90" s="12">
        <v>472.51429566771003</v>
      </c>
      <c r="R90" s="180">
        <v>550.67233165465848</v>
      </c>
      <c r="S90" s="12">
        <v>997.73180911576242</v>
      </c>
      <c r="U90" s="12">
        <v>140</v>
      </c>
      <c r="V90" s="12">
        <v>326</v>
      </c>
      <c r="W90" s="180">
        <v>474</v>
      </c>
      <c r="X90" s="12">
        <v>729</v>
      </c>
      <c r="Z90" s="12">
        <v>182</v>
      </c>
      <c r="AA90" s="12">
        <v>658</v>
      </c>
      <c r="AB90" s="180">
        <v>953</v>
      </c>
      <c r="AC90" s="12">
        <v>1062</v>
      </c>
      <c r="AE90" s="12">
        <v>122</v>
      </c>
      <c r="AF90" s="12">
        <v>431</v>
      </c>
      <c r="AG90" s="12">
        <v>606</v>
      </c>
      <c r="AH90" s="12">
        <v>798</v>
      </c>
    </row>
    <row r="91" spans="2:34" ht="12.75" customHeight="1">
      <c r="B91" s="149" t="s">
        <v>151</v>
      </c>
      <c r="F91" s="27"/>
      <c r="G91" s="12">
        <v>-14050</v>
      </c>
      <c r="H91" s="12">
        <v>-14050</v>
      </c>
      <c r="I91" s="12">
        <v>-28100</v>
      </c>
      <c r="K91" s="27">
        <v>1.3087452381849296E-4</v>
      </c>
      <c r="L91" s="12">
        <v>-14050</v>
      </c>
      <c r="M91" s="180">
        <v>-14050</v>
      </c>
      <c r="N91" s="12">
        <v>-28100</v>
      </c>
      <c r="P91" s="12">
        <v>0</v>
      </c>
      <c r="Q91" s="12">
        <v>-14050</v>
      </c>
      <c r="R91" s="180">
        <v>-14050</v>
      </c>
      <c r="S91" s="12">
        <v>-28200</v>
      </c>
      <c r="U91" s="12">
        <v>0</v>
      </c>
      <c r="V91" s="12">
        <v>-8400.0001239541944</v>
      </c>
      <c r="W91" s="180">
        <v>-8400</v>
      </c>
      <c r="X91" s="12">
        <v>-16800</v>
      </c>
      <c r="Z91" s="12">
        <v>0</v>
      </c>
      <c r="AA91" s="12">
        <v>-8400</v>
      </c>
      <c r="AB91" s="180">
        <v>-8400</v>
      </c>
      <c r="AC91" s="12">
        <v>-16800</v>
      </c>
      <c r="AE91" s="12">
        <v>0</v>
      </c>
      <c r="AF91" s="12"/>
      <c r="AG91" s="12">
        <v>0</v>
      </c>
      <c r="AH91" s="12">
        <v>-8000</v>
      </c>
    </row>
    <row r="92" spans="2:34" ht="12.75" customHeight="1">
      <c r="B92" s="149" t="s">
        <v>307</v>
      </c>
      <c r="F92" s="27"/>
      <c r="G92" s="12"/>
      <c r="H92" s="12"/>
      <c r="I92" s="12"/>
      <c r="K92" s="27"/>
      <c r="L92" s="12"/>
      <c r="M92" s="180"/>
      <c r="N92" s="12"/>
      <c r="P92" s="12">
        <v>-6300.2039732864296</v>
      </c>
      <c r="Q92" s="12">
        <v>-11322.685769364047</v>
      </c>
      <c r="R92" s="180">
        <v>-16326.969687702862</v>
      </c>
      <c r="S92" s="12">
        <v>-20793</v>
      </c>
      <c r="U92" s="12">
        <v>-2509</v>
      </c>
      <c r="V92" s="12">
        <v>-9559</v>
      </c>
      <c r="W92" s="180">
        <v>-16441</v>
      </c>
      <c r="X92" s="12">
        <v>-23073</v>
      </c>
      <c r="Z92" s="12">
        <v>-6397</v>
      </c>
      <c r="AA92" s="12">
        <v>-12543</v>
      </c>
      <c r="AB92" s="180">
        <v>-20378</v>
      </c>
      <c r="AC92" s="12">
        <v>-26235</v>
      </c>
      <c r="AE92" s="12">
        <v>-6428</v>
      </c>
      <c r="AF92" s="12">
        <v>-13347</v>
      </c>
      <c r="AG92" s="12">
        <v>-19238</v>
      </c>
      <c r="AH92" s="12">
        <v>-28125</v>
      </c>
    </row>
    <row r="93" spans="2:34" ht="12.75" customHeight="1">
      <c r="B93" s="149" t="s">
        <v>152</v>
      </c>
      <c r="F93" s="27">
        <v>-297.92448999999999</v>
      </c>
      <c r="G93" s="27">
        <v>-353.77199999999999</v>
      </c>
      <c r="H93" s="27">
        <v>-353.77199999999999</v>
      </c>
      <c r="I93" s="12">
        <v>-353.77199999999999</v>
      </c>
      <c r="K93" s="27">
        <v>0</v>
      </c>
      <c r="L93" s="27">
        <v>0</v>
      </c>
      <c r="M93" s="185">
        <v>0</v>
      </c>
      <c r="N93" s="12">
        <v>0</v>
      </c>
      <c r="P93" s="12">
        <v>0</v>
      </c>
      <c r="Q93" s="27">
        <v>0</v>
      </c>
      <c r="R93" s="185">
        <v>0</v>
      </c>
      <c r="S93" s="12">
        <v>0</v>
      </c>
      <c r="U93" s="12">
        <v>0</v>
      </c>
      <c r="V93" s="27">
        <v>0</v>
      </c>
      <c r="W93" s="185">
        <v>0</v>
      </c>
      <c r="X93" s="12">
        <v>0</v>
      </c>
      <c r="Z93" s="12">
        <v>0</v>
      </c>
      <c r="AA93" s="27">
        <v>0</v>
      </c>
      <c r="AB93" s="185">
        <v>0</v>
      </c>
      <c r="AC93" s="12">
        <v>0</v>
      </c>
      <c r="AE93" s="12">
        <v>0</v>
      </c>
      <c r="AF93" s="12">
        <v>0</v>
      </c>
      <c r="AG93" s="12">
        <v>-508</v>
      </c>
      <c r="AH93" s="12">
        <v>-1155</v>
      </c>
    </row>
    <row r="94" spans="2:34" ht="12.75" customHeight="1">
      <c r="B94" s="149" t="s">
        <v>153</v>
      </c>
      <c r="F94" s="27">
        <v>0</v>
      </c>
      <c r="G94" s="27"/>
      <c r="H94" s="27"/>
      <c r="I94" s="12">
        <v>0</v>
      </c>
      <c r="K94" s="27">
        <v>0</v>
      </c>
      <c r="L94" s="27">
        <v>0</v>
      </c>
      <c r="M94" s="185">
        <v>0</v>
      </c>
      <c r="N94" s="12">
        <v>0</v>
      </c>
      <c r="P94" s="12">
        <v>0</v>
      </c>
      <c r="Q94" s="27">
        <v>0</v>
      </c>
      <c r="R94" s="185">
        <v>0</v>
      </c>
      <c r="S94" s="12">
        <v>0</v>
      </c>
      <c r="U94" s="12">
        <v>0</v>
      </c>
      <c r="V94" s="27">
        <v>0</v>
      </c>
      <c r="W94" s="185">
        <v>0</v>
      </c>
      <c r="X94" s="12">
        <v>0</v>
      </c>
      <c r="Z94" s="12">
        <v>0</v>
      </c>
      <c r="AA94" s="27">
        <v>0</v>
      </c>
      <c r="AB94" s="185">
        <v>0</v>
      </c>
      <c r="AC94" s="12">
        <v>0</v>
      </c>
      <c r="AE94" s="12">
        <v>0</v>
      </c>
      <c r="AF94" s="12">
        <v>80000</v>
      </c>
      <c r="AG94" s="12">
        <v>180936</v>
      </c>
      <c r="AH94" s="12">
        <v>180936</v>
      </c>
    </row>
    <row r="95" spans="2:34">
      <c r="B95" s="149" t="s">
        <v>182</v>
      </c>
      <c r="F95" s="27">
        <v>0</v>
      </c>
      <c r="G95" s="12"/>
      <c r="H95" s="12"/>
      <c r="I95" s="12">
        <v>0</v>
      </c>
      <c r="K95" s="27">
        <v>0</v>
      </c>
      <c r="L95" s="12">
        <v>0</v>
      </c>
      <c r="M95" s="180">
        <v>0</v>
      </c>
      <c r="N95" s="12">
        <v>0</v>
      </c>
      <c r="P95" s="12">
        <v>0</v>
      </c>
      <c r="Q95" s="12">
        <v>0</v>
      </c>
      <c r="R95" s="180">
        <v>0</v>
      </c>
      <c r="S95" s="12">
        <v>0</v>
      </c>
      <c r="U95" s="12">
        <v>0</v>
      </c>
      <c r="V95" s="12">
        <v>0</v>
      </c>
      <c r="W95" s="180">
        <v>0</v>
      </c>
      <c r="X95" s="12">
        <v>0</v>
      </c>
      <c r="Z95" s="12">
        <v>0</v>
      </c>
      <c r="AA95" s="12">
        <v>0</v>
      </c>
      <c r="AB95" s="180">
        <v>0</v>
      </c>
      <c r="AC95" s="12">
        <v>0</v>
      </c>
      <c r="AE95" s="12">
        <v>31708</v>
      </c>
      <c r="AF95" s="12">
        <v>290</v>
      </c>
      <c r="AG95" s="12">
        <v>290</v>
      </c>
      <c r="AH95" s="12">
        <v>290</v>
      </c>
    </row>
    <row r="96" spans="2:34">
      <c r="B96" s="149" t="s">
        <v>354</v>
      </c>
      <c r="F96" s="27">
        <v>0</v>
      </c>
      <c r="G96" s="12">
        <v>-30000.000179999992</v>
      </c>
      <c r="H96" s="12">
        <v>-39546.268179999992</v>
      </c>
      <c r="I96" s="12">
        <v>-39546.268179999992</v>
      </c>
      <c r="K96" s="27">
        <v>-23000.000000000011</v>
      </c>
      <c r="L96" s="12">
        <v>-56295.84519</v>
      </c>
      <c r="M96" s="180">
        <v>-56350.860189999999</v>
      </c>
      <c r="N96" s="12">
        <v>-56417.173189999994</v>
      </c>
      <c r="P96" s="12">
        <v>-47999.999744899993</v>
      </c>
      <c r="Q96" s="12">
        <v>-63736.72032</v>
      </c>
      <c r="R96" s="180">
        <v>-63736.72032</v>
      </c>
      <c r="S96" s="12">
        <v>-63737</v>
      </c>
      <c r="U96" s="12">
        <v>0</v>
      </c>
      <c r="V96" s="12">
        <v>0</v>
      </c>
      <c r="W96" s="180">
        <v>-27700</v>
      </c>
      <c r="X96" s="12">
        <v>-78563</v>
      </c>
      <c r="Z96" s="12">
        <v>-85038</v>
      </c>
      <c r="AA96" s="12">
        <v>-85038</v>
      </c>
      <c r="AB96" s="180">
        <v>-85038</v>
      </c>
      <c r="AC96" s="12">
        <v>-85038</v>
      </c>
      <c r="AE96" s="12">
        <v>-51210</v>
      </c>
      <c r="AF96" s="12">
        <v>-81631</v>
      </c>
      <c r="AG96" s="12">
        <v>-81631</v>
      </c>
      <c r="AH96" s="12">
        <v>-81631</v>
      </c>
    </row>
    <row r="97" spans="2:34">
      <c r="B97" s="149" t="s">
        <v>334</v>
      </c>
      <c r="F97" s="27"/>
      <c r="G97" s="12"/>
      <c r="H97" s="12"/>
      <c r="I97" s="12">
        <v>0</v>
      </c>
      <c r="K97" s="27"/>
      <c r="L97" s="12"/>
      <c r="M97" s="180"/>
      <c r="N97" s="12">
        <v>0</v>
      </c>
      <c r="P97" s="12">
        <v>0</v>
      </c>
      <c r="Q97" s="12">
        <v>0</v>
      </c>
      <c r="R97" s="180">
        <v>0</v>
      </c>
      <c r="S97" s="12">
        <v>0</v>
      </c>
      <c r="U97" s="12">
        <v>-55</v>
      </c>
      <c r="V97" s="12">
        <v>-55</v>
      </c>
      <c r="W97" s="180">
        <v>-55</v>
      </c>
      <c r="X97" s="12">
        <v>-55</v>
      </c>
      <c r="Z97" s="12">
        <v>0</v>
      </c>
      <c r="AA97" s="12">
        <v>0</v>
      </c>
      <c r="AB97" s="180">
        <v>-110</v>
      </c>
      <c r="AC97" s="12">
        <v>-110</v>
      </c>
      <c r="AE97" s="12">
        <v>0</v>
      </c>
      <c r="AF97" s="12">
        <v>0</v>
      </c>
      <c r="AG97" s="12">
        <v>-55</v>
      </c>
      <c r="AH97" s="12">
        <v>-55</v>
      </c>
    </row>
    <row r="98" spans="2:34">
      <c r="B98" s="149" t="s">
        <v>205</v>
      </c>
      <c r="F98" s="27"/>
      <c r="G98" s="27"/>
      <c r="H98" s="27"/>
      <c r="I98" s="27"/>
      <c r="K98" s="27"/>
      <c r="L98" s="27"/>
      <c r="M98" s="185"/>
      <c r="N98" s="27"/>
      <c r="P98" s="27"/>
      <c r="Q98" s="27"/>
      <c r="R98" s="185"/>
      <c r="S98" s="27"/>
      <c r="U98" s="27"/>
      <c r="V98" s="27"/>
      <c r="W98" s="185"/>
      <c r="X98" s="27"/>
      <c r="Z98" s="27"/>
      <c r="AA98" s="27"/>
      <c r="AB98" s="185"/>
      <c r="AC98" s="27"/>
      <c r="AE98" s="27"/>
      <c r="AF98" s="27"/>
      <c r="AG98" s="27">
        <v>0</v>
      </c>
      <c r="AH98" s="27"/>
    </row>
    <row r="99" spans="2:34" ht="12.75" customHeight="1">
      <c r="B99" s="149" t="s">
        <v>98</v>
      </c>
      <c r="C99" s="79">
        <f t="shared" ref="C99:D99" si="2">SUM(C85:C98)</f>
        <v>0</v>
      </c>
      <c r="D99" s="79">
        <f t="shared" si="2"/>
        <v>0</v>
      </c>
      <c r="E99" s="79"/>
      <c r="F99" s="79">
        <f>SUM(F85:F98)</f>
        <v>1088.0755100000001</v>
      </c>
      <c r="G99" s="79">
        <f>SUM(G85:G98)</f>
        <v>-43041.989486601466</v>
      </c>
      <c r="H99" s="79">
        <f>SUM(H85:H98)</f>
        <v>-52411.074520686801</v>
      </c>
      <c r="I99" s="79">
        <v>-66019.829993441381</v>
      </c>
      <c r="J99" s="79"/>
      <c r="K99" s="79">
        <f>SUM(K85:K98)</f>
        <v>-22640.09017985102</v>
      </c>
      <c r="L99" s="79">
        <f>SUM(L85:L98)</f>
        <v>-69350.214341919811</v>
      </c>
      <c r="M99" s="313">
        <f>SUM(M85:M98)</f>
        <v>-69049.073943928583</v>
      </c>
      <c r="N99" s="79">
        <f>SUM(N85:N98)</f>
        <v>-83257.204243203218</v>
      </c>
      <c r="O99" s="79"/>
      <c r="P99" s="79">
        <f>SUM(P85:P98)</f>
        <v>-54051.870410246207</v>
      </c>
      <c r="Q99" s="79">
        <f>SUM(Q85:Q98)</f>
        <v>-88636.892140809476</v>
      </c>
      <c r="R99" s="313">
        <f>SUM(R85:R98)</f>
        <v>-93563.018043654069</v>
      </c>
      <c r="S99" s="79">
        <f>SUM(S85:S98)</f>
        <v>-111732.26823400194</v>
      </c>
      <c r="T99" s="79"/>
      <c r="U99" s="79">
        <f>SUM(U85:U98)</f>
        <v>-2423.9998467431578</v>
      </c>
      <c r="V99" s="79">
        <f>SUM(V85:V98)</f>
        <v>-17687.999912817741</v>
      </c>
      <c r="W99" s="313">
        <f>SUM(W85:W98)</f>
        <v>-52121.999990971817</v>
      </c>
      <c r="X99" s="79">
        <f>SUM(X85:X98)</f>
        <v>-117761.99997241837</v>
      </c>
      <c r="Y99" s="79"/>
      <c r="Z99" s="79">
        <f>SUM(Z85:Z98)</f>
        <v>-91253.000184731311</v>
      </c>
      <c r="AA99" s="79">
        <f>SUM(AA85:AA98)</f>
        <v>-105322.99981364798</v>
      </c>
      <c r="AB99" s="313">
        <f>SUM(AB85:AB98)</f>
        <v>-112972.99982921362</v>
      </c>
      <c r="AC99" s="79">
        <f>SUM(AC85:AC98)</f>
        <v>-127120.99978883652</v>
      </c>
      <c r="AD99" s="79"/>
      <c r="AE99" s="79">
        <f>SUM(AE85:AE98)</f>
        <v>-25808</v>
      </c>
      <c r="AF99" s="79">
        <f t="shared" ref="AF99:AG99" si="3">SUM(AF85:AF98)</f>
        <v>-14289</v>
      </c>
      <c r="AG99" s="79">
        <f t="shared" si="3"/>
        <v>80368</v>
      </c>
      <c r="AH99" s="79">
        <f>SUM(AH85:AH98)</f>
        <v>63026</v>
      </c>
    </row>
    <row r="100" spans="2:34" ht="12.75" customHeight="1">
      <c r="B100" s="315"/>
      <c r="F100" s="145"/>
      <c r="G100" s="145"/>
      <c r="H100" s="145"/>
      <c r="I100" s="145"/>
      <c r="K100" s="145"/>
      <c r="L100" s="145"/>
      <c r="M100" s="316"/>
      <c r="N100" s="145"/>
      <c r="P100" s="145"/>
      <c r="Q100" s="145"/>
      <c r="R100" s="316"/>
      <c r="S100" s="145"/>
      <c r="U100" s="145"/>
      <c r="V100" s="145"/>
      <c r="W100" s="316"/>
      <c r="X100" s="145"/>
      <c r="Z100" s="145"/>
      <c r="AA100" s="145"/>
      <c r="AB100" s="316"/>
      <c r="AC100" s="145"/>
      <c r="AE100" s="145"/>
      <c r="AF100" s="145"/>
      <c r="AG100" s="145"/>
      <c r="AH100" s="145"/>
    </row>
    <row r="101" spans="2:34">
      <c r="B101" s="149" t="s">
        <v>171</v>
      </c>
      <c r="F101" s="27">
        <v>3103.1380857461709</v>
      </c>
      <c r="G101" s="12">
        <v>3576.3975875393953</v>
      </c>
      <c r="H101" s="12">
        <v>4547.9860446674957</v>
      </c>
      <c r="I101" s="12">
        <v>3319.9591562183182</v>
      </c>
      <c r="K101" s="27">
        <v>-6041.000753718944</v>
      </c>
      <c r="L101" s="12">
        <v>-9505.9016509814628</v>
      </c>
      <c r="M101" s="180">
        <v>-10217.784303991823</v>
      </c>
      <c r="N101" s="12">
        <v>-9436.1683115919932</v>
      </c>
      <c r="P101" s="12">
        <v>931.28530224936924</v>
      </c>
      <c r="Q101" s="12">
        <v>-2191.555029155415</v>
      </c>
      <c r="R101" s="180">
        <v>-961.20496300816524</v>
      </c>
      <c r="S101" s="12">
        <v>-8416</v>
      </c>
      <c r="U101" s="12">
        <v>-529</v>
      </c>
      <c r="V101" s="12">
        <v>3007</v>
      </c>
      <c r="W101" s="180">
        <v>6636</v>
      </c>
      <c r="X101" s="12">
        <v>5517</v>
      </c>
      <c r="Z101" s="12">
        <v>-208</v>
      </c>
      <c r="AA101" s="12">
        <v>-3144</v>
      </c>
      <c r="AB101" s="180">
        <v>-5107</v>
      </c>
      <c r="AC101" s="12">
        <v>-9015</v>
      </c>
      <c r="AE101" s="12">
        <v>-10021</v>
      </c>
      <c r="AF101" s="12">
        <v>-14560</v>
      </c>
      <c r="AG101" s="12">
        <v>-16812</v>
      </c>
      <c r="AH101" s="12">
        <v>-15004</v>
      </c>
    </row>
    <row r="102" spans="2:34" ht="12.75" customHeight="1">
      <c r="B102" s="149" t="s">
        <v>154</v>
      </c>
      <c r="F102" s="27">
        <f>F52+F82+F99+F101</f>
        <v>35297.731641971644</v>
      </c>
      <c r="G102" s="27">
        <f>G52+G82+G99+G101</f>
        <v>33210.415717009659</v>
      </c>
      <c r="H102" s="27">
        <f>H52+H82+H99+H101</f>
        <v>19860.547967901432</v>
      </c>
      <c r="I102" s="27">
        <v>30026.201814662621</v>
      </c>
      <c r="K102" s="27">
        <f>K52+K82+K99+K101</f>
        <v>-33722.522074611268</v>
      </c>
      <c r="L102" s="27">
        <f>L52+L82+L99+L101</f>
        <v>-40624.16844309622</v>
      </c>
      <c r="M102" s="185">
        <f>M52+M82+M99+M101</f>
        <v>-14514.377803114738</v>
      </c>
      <c r="N102" s="27">
        <f>N52+N82+N99+N101</f>
        <v>-14385.488074593193</v>
      </c>
      <c r="P102" s="27">
        <f>P52+P82+P99+P101</f>
        <v>20343.31490918421</v>
      </c>
      <c r="Q102" s="27">
        <f>Q52+Q82+Q99+Q101</f>
        <v>-3089.5305740082599</v>
      </c>
      <c r="R102" s="185">
        <f>R52+R82+R99+R101</f>
        <v>1247.4467685083896</v>
      </c>
      <c r="S102" s="27">
        <f>S52+S82+S99+S101</f>
        <v>11484.816049224086</v>
      </c>
      <c r="U102" s="27">
        <f>U52+U82+U99+U101</f>
        <v>32008.000153256842</v>
      </c>
      <c r="V102" s="27">
        <f>V52+V82+V99+V101</f>
        <v>40231.000087182256</v>
      </c>
      <c r="W102" s="185">
        <f>W52+W82+W99+W101</f>
        <v>51981.000009028183</v>
      </c>
      <c r="X102" s="27">
        <f>X52+X82+X99+X101</f>
        <v>8704.0000275816274</v>
      </c>
      <c r="Z102" s="27">
        <f>Z52+Z82+Z99+Z101</f>
        <v>-9013.0001847313106</v>
      </c>
      <c r="AA102" s="27">
        <f>AA52+AA82+AA99+AA101</f>
        <v>-16716.999813647984</v>
      </c>
      <c r="AB102" s="185">
        <f>AB52+AB82+AB99+AB101</f>
        <v>-22195.999829213615</v>
      </c>
      <c r="AC102" s="27">
        <f>AC52+AC82+AC99+AC101</f>
        <v>2520.0002111634822</v>
      </c>
      <c r="AE102" s="27">
        <f>AE52+AE82+AE99+AE101</f>
        <v>117349</v>
      </c>
      <c r="AF102" s="27">
        <f t="shared" ref="AF102:AH102" si="4">AF52+AF82+AF99+AF101</f>
        <v>-29772</v>
      </c>
      <c r="AG102" s="27">
        <f t="shared" si="4"/>
        <v>-5735</v>
      </c>
      <c r="AH102" s="27">
        <f t="shared" si="4"/>
        <v>19745</v>
      </c>
    </row>
    <row r="103" spans="2:34" ht="31.5" customHeight="1">
      <c r="B103" s="149" t="s">
        <v>172</v>
      </c>
      <c r="F103" s="17">
        <v>69803.178138837044</v>
      </c>
      <c r="G103" s="17">
        <f>F103</f>
        <v>69803.178138837044</v>
      </c>
      <c r="H103" s="17">
        <f>G103</f>
        <v>69803.178138837044</v>
      </c>
      <c r="I103" s="17">
        <v>69803.178138837044</v>
      </c>
      <c r="K103" s="17">
        <f>I104</f>
        <v>99829.379953499665</v>
      </c>
      <c r="L103" s="17">
        <f>$I$104</f>
        <v>99829.379953499665</v>
      </c>
      <c r="M103" s="317">
        <f>$I$104</f>
        <v>99829.379953499665</v>
      </c>
      <c r="N103" s="17">
        <f>$I$104</f>
        <v>99829.379953499665</v>
      </c>
      <c r="P103" s="17">
        <f>N104</f>
        <v>85443.891878906477</v>
      </c>
      <c r="Q103" s="17">
        <f>$N$104</f>
        <v>85443.891878906477</v>
      </c>
      <c r="R103" s="317">
        <f>$N$104</f>
        <v>85443.891878906477</v>
      </c>
      <c r="S103" s="17">
        <f>$N$104</f>
        <v>85443.891878906477</v>
      </c>
      <c r="U103" s="17">
        <f>$S$104</f>
        <v>96928.707928130563</v>
      </c>
      <c r="V103" s="17">
        <f>$S$104</f>
        <v>96928.707928130563</v>
      </c>
      <c r="W103" s="317">
        <f>$S$104</f>
        <v>96928.707928130563</v>
      </c>
      <c r="X103" s="17">
        <f>$S$104</f>
        <v>96928.707928130563</v>
      </c>
      <c r="Z103" s="17">
        <f>$X$104</f>
        <v>105632.70795571219</v>
      </c>
      <c r="AA103" s="17">
        <f>$X$104</f>
        <v>105632.70795571219</v>
      </c>
      <c r="AB103" s="317">
        <f>$X$104</f>
        <v>105632.70795571219</v>
      </c>
      <c r="AC103" s="17">
        <f>$X$104</f>
        <v>105632.70795571219</v>
      </c>
      <c r="AE103" s="17">
        <f>$AC$104</f>
        <v>108152.70816687567</v>
      </c>
      <c r="AF103" s="17">
        <f>$AC$104</f>
        <v>108152.70816687567</v>
      </c>
      <c r="AG103" s="17">
        <f>$AC$104</f>
        <v>108152.70816687567</v>
      </c>
      <c r="AH103" s="17">
        <f>$AC$104</f>
        <v>108152.70816687567</v>
      </c>
    </row>
    <row r="104" spans="2:34" ht="28.5" customHeight="1" thickBot="1">
      <c r="B104" s="312" t="s">
        <v>173</v>
      </c>
      <c r="F104" s="318">
        <f>F102+F103</f>
        <v>105100.9097808087</v>
      </c>
      <c r="G104" s="318">
        <f>G102+G103</f>
        <v>103013.5938558467</v>
      </c>
      <c r="H104" s="318">
        <f>H102+H103</f>
        <v>89663.726106738468</v>
      </c>
      <c r="I104" s="318">
        <v>99829.379953499665</v>
      </c>
      <c r="K104" s="318">
        <f>K102+K103</f>
        <v>66106.857878888404</v>
      </c>
      <c r="L104" s="318">
        <f>L102+L103</f>
        <v>59205.211510403446</v>
      </c>
      <c r="M104" s="319">
        <f>M102+M103</f>
        <v>85315.002150384928</v>
      </c>
      <c r="N104" s="318">
        <f>N102+N103</f>
        <v>85443.891878906477</v>
      </c>
      <c r="P104" s="318">
        <f>P102+P103</f>
        <v>105787.20678809068</v>
      </c>
      <c r="Q104" s="318">
        <f>Q102+Q103</f>
        <v>82354.361304898222</v>
      </c>
      <c r="R104" s="319">
        <f>R102+R103</f>
        <v>86691.338647414872</v>
      </c>
      <c r="S104" s="318">
        <f>S102+S103</f>
        <v>96928.707928130563</v>
      </c>
      <c r="U104" s="318">
        <f>U102+U103</f>
        <v>128936.70808138741</v>
      </c>
      <c r="V104" s="318">
        <f>V102+V103</f>
        <v>137159.70801531282</v>
      </c>
      <c r="W104" s="319">
        <f>W102+W103</f>
        <v>148909.70793715876</v>
      </c>
      <c r="X104" s="318">
        <f>X102+X103</f>
        <v>105632.70795571219</v>
      </c>
      <c r="Z104" s="318">
        <f>Z102+Z103</f>
        <v>96619.70777098088</v>
      </c>
      <c r="AA104" s="318">
        <f>AA102+AA103</f>
        <v>88915.708142064206</v>
      </c>
      <c r="AB104" s="319">
        <f>AB102+AB103</f>
        <v>83436.708126498575</v>
      </c>
      <c r="AC104" s="318">
        <f>AC102+AC103</f>
        <v>108152.70816687567</v>
      </c>
      <c r="AE104" s="318">
        <f>AE102+AE103</f>
        <v>225501.70816687567</v>
      </c>
      <c r="AF104" s="318">
        <f t="shared" ref="AF104:AH104" si="5">AF102+AF103</f>
        <v>78380.708166875673</v>
      </c>
      <c r="AG104" s="318">
        <f t="shared" si="5"/>
        <v>102417.70816687567</v>
      </c>
      <c r="AH104" s="318">
        <f t="shared" si="5"/>
        <v>127897.70816687567</v>
      </c>
    </row>
    <row r="105" spans="2:34" ht="12.75" customHeight="1" thickTop="1">
      <c r="B105" s="17"/>
      <c r="F105" s="320"/>
      <c r="G105" s="320"/>
      <c r="K105" s="320"/>
      <c r="L105" s="320"/>
      <c r="M105" s="184"/>
      <c r="Q105" s="320"/>
      <c r="R105" s="184"/>
      <c r="V105" s="320"/>
      <c r="W105" s="184"/>
      <c r="AA105" s="320"/>
      <c r="AB105" s="184"/>
    </row>
    <row r="106" spans="2:34" ht="12.75" hidden="1" customHeight="1">
      <c r="C106" s="7">
        <f t="shared" ref="C106:D106" si="6">C102+C103-C104</f>
        <v>0</v>
      </c>
      <c r="D106" s="7">
        <f t="shared" si="6"/>
        <v>0</v>
      </c>
      <c r="F106" s="7">
        <f t="shared" ref="F106" si="7">F102+F103-F104</f>
        <v>0</v>
      </c>
      <c r="G106" s="7">
        <v>0</v>
      </c>
      <c r="K106" s="7">
        <f t="shared" ref="K106" si="8">K102+K103-K104</f>
        <v>0</v>
      </c>
      <c r="L106" s="7">
        <v>0</v>
      </c>
    </row>
    <row r="110" spans="2:34">
      <c r="AE110" s="330"/>
    </row>
  </sheetData>
  <phoneticPr fontId="3" type="noConversion"/>
  <hyperlinks>
    <hyperlink ref="AH2" location="Contents!A1" display="Back" xr:uid="{00000000-0004-0000-0300-000000000000}"/>
  </hyperlinks>
  <printOptions horizontalCentered="1" verticalCentered="1"/>
  <pageMargins left="0.25" right="0.25" top="0.75" bottom="0.75" header="0.3" footer="0.3"/>
  <pageSetup paperSize="9" scale="3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CB125"/>
  <sheetViews>
    <sheetView showGridLines="0" view="pageBreakPreview" zoomScale="80" zoomScaleNormal="90" zoomScaleSheetLayoutView="80" workbookViewId="0">
      <pane xSplit="2" ySplit="9" topLeftCell="AG10" activePane="bottomRight" state="frozen"/>
      <selection activeCell="B78" sqref="B78"/>
      <selection pane="topRight" activeCell="B78" sqref="B78"/>
      <selection pane="bottomLeft" activeCell="B78" sqref="B78"/>
      <selection pane="bottomRight" activeCell="G2" sqref="G2"/>
    </sheetView>
  </sheetViews>
  <sheetFormatPr defaultColWidth="14.42578125" defaultRowHeight="12.75"/>
  <cols>
    <col min="1" max="1" width="1" style="7" customWidth="1"/>
    <col min="2" max="2" width="40" style="7" customWidth="1"/>
    <col min="3" max="4" width="11.7109375" style="44" hidden="1" customWidth="1"/>
    <col min="5" max="5" width="13.140625" style="44" hidden="1" customWidth="1"/>
    <col min="6" max="6" width="11.7109375" style="44" hidden="1" customWidth="1"/>
    <col min="7" max="7" width="11.7109375" style="44" customWidth="1"/>
    <col min="8" max="9" width="11.7109375" style="44" hidden="1" customWidth="1"/>
    <col min="10" max="10" width="13.140625" style="44" hidden="1" customWidth="1"/>
    <col min="11" max="11" width="11.7109375" style="44" hidden="1" customWidth="1"/>
    <col min="12" max="12" width="11.7109375" style="44" customWidth="1"/>
    <col min="13" max="14" width="11.7109375" style="44" hidden="1" customWidth="1"/>
    <col min="15" max="15" width="13.140625" style="44" hidden="1" customWidth="1"/>
    <col min="16" max="16" width="11.7109375" style="44" hidden="1" customWidth="1"/>
    <col min="17" max="17" width="11.7109375" style="44" customWidth="1"/>
    <col min="18" max="18" width="12.42578125" style="44" hidden="1" customWidth="1"/>
    <col min="19" max="19" width="11.7109375" style="44" hidden="1" customWidth="1"/>
    <col min="20" max="20" width="13.140625" style="44" hidden="1" customWidth="1"/>
    <col min="21" max="21" width="11.7109375" style="44" hidden="1" customWidth="1"/>
    <col min="22" max="22" width="11.7109375" style="44" customWidth="1"/>
    <col min="23" max="23" width="12.42578125" style="44" bestFit="1" customWidth="1"/>
    <col min="24" max="24" width="11.7109375" style="44" customWidth="1"/>
    <col min="25" max="25" width="13.140625" style="44" customWidth="1"/>
    <col min="26" max="27" width="11.7109375" style="44" customWidth="1"/>
    <col min="28" max="30" width="14" style="44" bestFit="1" customWidth="1"/>
    <col min="31" max="31" width="14" style="44" customWidth="1"/>
    <col min="32" max="32" width="14" style="44" bestFit="1" customWidth="1"/>
    <col min="33" max="33" width="1.7109375" style="44" customWidth="1"/>
    <col min="34" max="37" width="11.7109375" style="44" hidden="1" customWidth="1"/>
    <col min="38" max="38" width="11.7109375" style="44" customWidth="1"/>
    <col min="39" max="42" width="11.7109375" style="44" hidden="1" customWidth="1"/>
    <col min="43" max="43" width="11.7109375" style="44" customWidth="1"/>
    <col min="44" max="47" width="11.7109375" style="44" hidden="1" customWidth="1"/>
    <col min="48" max="48" width="11.7109375" style="44" customWidth="1"/>
    <col min="49" max="52" width="11.7109375" style="44" hidden="1" customWidth="1"/>
    <col min="53" max="58" width="11.7109375" style="44" customWidth="1"/>
    <col min="59" max="61" width="12.85546875" style="44" bestFit="1" customWidth="1"/>
    <col min="62" max="62" width="12.85546875" style="44" customWidth="1"/>
    <col min="63" max="63" width="12.85546875" style="44" bestFit="1" customWidth="1"/>
    <col min="64" max="80" width="14.42578125" style="184"/>
    <col min="81" max="16384" width="14.42578125" style="7"/>
  </cols>
  <sheetData>
    <row r="1" spans="2:80">
      <c r="B1" s="58"/>
    </row>
    <row r="2" spans="2:80">
      <c r="AL2" s="28"/>
      <c r="AM2" s="156"/>
      <c r="AN2" s="28"/>
      <c r="BF2" s="156"/>
      <c r="BG2" s="156"/>
      <c r="BH2" s="156"/>
      <c r="BI2" s="156"/>
      <c r="BJ2" s="156"/>
      <c r="BK2" s="104" t="s">
        <v>81</v>
      </c>
    </row>
    <row r="3" spans="2:80">
      <c r="AL3" s="28"/>
      <c r="AM3" s="28"/>
      <c r="AN3" s="28"/>
    </row>
    <row r="5" spans="2:80">
      <c r="F5" s="28"/>
      <c r="G5" s="28"/>
      <c r="AK5" s="28"/>
      <c r="AL5" s="28"/>
    </row>
    <row r="6" spans="2:80" ht="14.25" customHeight="1">
      <c r="B6" s="22" t="s">
        <v>35</v>
      </c>
      <c r="C6" s="352" t="s">
        <v>421</v>
      </c>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H6" s="352" t="s">
        <v>422</v>
      </c>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row>
    <row r="7" spans="2:80">
      <c r="B7" s="73"/>
    </row>
    <row r="8" spans="2:80" s="74" customFormat="1" ht="13.5" customHeight="1">
      <c r="B8" s="349" t="s">
        <v>62</v>
      </c>
      <c r="C8" s="347" t="s">
        <v>247</v>
      </c>
      <c r="D8" s="345"/>
      <c r="E8" s="345"/>
      <c r="F8" s="345"/>
      <c r="G8" s="345"/>
      <c r="H8" s="345" t="s">
        <v>273</v>
      </c>
      <c r="I8" s="345"/>
      <c r="J8" s="345"/>
      <c r="K8" s="345"/>
      <c r="L8" s="345"/>
      <c r="M8" s="345" t="s">
        <v>297</v>
      </c>
      <c r="N8" s="345"/>
      <c r="O8" s="345"/>
      <c r="P8" s="345"/>
      <c r="Q8" s="345"/>
      <c r="R8" s="345" t="s">
        <v>323</v>
      </c>
      <c r="S8" s="345"/>
      <c r="T8" s="345"/>
      <c r="U8" s="345"/>
      <c r="V8" s="345"/>
      <c r="W8" s="345" t="s">
        <v>360</v>
      </c>
      <c r="X8" s="345" t="s">
        <v>360</v>
      </c>
      <c r="Y8" s="345" t="s">
        <v>360</v>
      </c>
      <c r="Z8" s="345"/>
      <c r="AA8" s="345" t="s">
        <v>360</v>
      </c>
      <c r="AB8" s="345" t="s">
        <v>384</v>
      </c>
      <c r="AC8" s="345"/>
      <c r="AD8" s="345"/>
      <c r="AE8" s="345"/>
      <c r="AF8" s="345"/>
      <c r="AG8" s="111"/>
      <c r="AH8" s="345" t="s">
        <v>247</v>
      </c>
      <c r="AI8" s="345"/>
      <c r="AJ8" s="345"/>
      <c r="AK8" s="345"/>
      <c r="AL8" s="345"/>
      <c r="AM8" s="345" t="s">
        <v>273</v>
      </c>
      <c r="AN8" s="345"/>
      <c r="AO8" s="345"/>
      <c r="AP8" s="345"/>
      <c r="AQ8" s="345"/>
      <c r="AR8" s="345" t="s">
        <v>297</v>
      </c>
      <c r="AS8" s="345"/>
      <c r="AT8" s="345"/>
      <c r="AU8" s="345"/>
      <c r="AV8" s="345"/>
      <c r="AW8" s="345" t="s">
        <v>323</v>
      </c>
      <c r="AX8" s="345"/>
      <c r="AY8" s="345"/>
      <c r="AZ8" s="345"/>
      <c r="BA8" s="345"/>
      <c r="BB8" s="345" t="s">
        <v>360</v>
      </c>
      <c r="BC8" s="345" t="s">
        <v>360</v>
      </c>
      <c r="BD8" s="345"/>
      <c r="BE8" s="345"/>
      <c r="BF8" s="345" t="s">
        <v>360</v>
      </c>
      <c r="BG8" s="345" t="s">
        <v>384</v>
      </c>
      <c r="BH8" s="345"/>
      <c r="BI8" s="345"/>
      <c r="BJ8" s="345"/>
      <c r="BK8" s="345"/>
      <c r="BL8" s="237"/>
      <c r="BM8" s="237"/>
      <c r="BN8" s="237"/>
      <c r="BO8" s="237"/>
      <c r="BP8" s="237"/>
      <c r="BQ8" s="237"/>
      <c r="BR8" s="237"/>
      <c r="BS8" s="237"/>
      <c r="BT8" s="237"/>
      <c r="BU8" s="237"/>
      <c r="BV8" s="237"/>
      <c r="BW8" s="237"/>
      <c r="BX8" s="237"/>
      <c r="BY8" s="237"/>
      <c r="BZ8" s="237"/>
      <c r="CA8" s="237"/>
      <c r="CB8" s="237"/>
    </row>
    <row r="9" spans="2:80" s="50" customFormat="1" ht="13.5" customHeight="1">
      <c r="B9" s="350"/>
      <c r="C9" s="75" t="s">
        <v>243</v>
      </c>
      <c r="D9" s="75" t="s">
        <v>244</v>
      </c>
      <c r="E9" s="75" t="s">
        <v>245</v>
      </c>
      <c r="F9" s="75" t="s">
        <v>246</v>
      </c>
      <c r="G9" s="75" t="s">
        <v>247</v>
      </c>
      <c r="H9" s="75" t="s">
        <v>269</v>
      </c>
      <c r="I9" s="75" t="s">
        <v>270</v>
      </c>
      <c r="J9" s="75" t="s">
        <v>271</v>
      </c>
      <c r="K9" s="75" t="s">
        <v>272</v>
      </c>
      <c r="L9" s="75" t="s">
        <v>273</v>
      </c>
      <c r="M9" s="75" t="s">
        <v>293</v>
      </c>
      <c r="N9" s="75" t="s">
        <v>294</v>
      </c>
      <c r="O9" s="75" t="s">
        <v>295</v>
      </c>
      <c r="P9" s="75" t="s">
        <v>296</v>
      </c>
      <c r="Q9" s="75" t="s">
        <v>297</v>
      </c>
      <c r="R9" s="75" t="s">
        <v>319</v>
      </c>
      <c r="S9" s="75" t="s">
        <v>320</v>
      </c>
      <c r="T9" s="75" t="s">
        <v>321</v>
      </c>
      <c r="U9" s="75" t="s">
        <v>322</v>
      </c>
      <c r="V9" s="75" t="s">
        <v>323</v>
      </c>
      <c r="W9" s="75" t="s">
        <v>356</v>
      </c>
      <c r="X9" s="75" t="s">
        <v>357</v>
      </c>
      <c r="Y9" s="75" t="s">
        <v>358</v>
      </c>
      <c r="Z9" s="75" t="s">
        <v>359</v>
      </c>
      <c r="AA9" s="75" t="s">
        <v>360</v>
      </c>
      <c r="AB9" s="75" t="s">
        <v>381</v>
      </c>
      <c r="AC9" s="75" t="s">
        <v>387</v>
      </c>
      <c r="AD9" s="75" t="s">
        <v>396</v>
      </c>
      <c r="AE9" s="75" t="s">
        <v>414</v>
      </c>
      <c r="AF9" s="75" t="s">
        <v>384</v>
      </c>
      <c r="AG9" s="51"/>
      <c r="AH9" s="75" t="s">
        <v>243</v>
      </c>
      <c r="AI9" s="75" t="s">
        <v>244</v>
      </c>
      <c r="AJ9" s="75" t="s">
        <v>245</v>
      </c>
      <c r="AK9" s="75" t="s">
        <v>246</v>
      </c>
      <c r="AL9" s="75" t="s">
        <v>247</v>
      </c>
      <c r="AM9" s="75" t="s">
        <v>269</v>
      </c>
      <c r="AN9" s="75" t="s">
        <v>270</v>
      </c>
      <c r="AO9" s="225" t="s">
        <v>271</v>
      </c>
      <c r="AP9" s="75" t="s">
        <v>272</v>
      </c>
      <c r="AQ9" s="75" t="s">
        <v>273</v>
      </c>
      <c r="AR9" s="75" t="s">
        <v>293</v>
      </c>
      <c r="AS9" s="75" t="s">
        <v>294</v>
      </c>
      <c r="AT9" s="225" t="s">
        <v>295</v>
      </c>
      <c r="AU9" s="75" t="s">
        <v>296</v>
      </c>
      <c r="AV9" s="75" t="s">
        <v>297</v>
      </c>
      <c r="AW9" s="75" t="s">
        <v>319</v>
      </c>
      <c r="AX9" s="75" t="s">
        <v>320</v>
      </c>
      <c r="AY9" s="225" t="s">
        <v>321</v>
      </c>
      <c r="AZ9" s="75" t="s">
        <v>322</v>
      </c>
      <c r="BA9" s="75" t="s">
        <v>323</v>
      </c>
      <c r="BB9" s="75" t="s">
        <v>356</v>
      </c>
      <c r="BC9" s="75" t="s">
        <v>357</v>
      </c>
      <c r="BD9" s="75" t="s">
        <v>358</v>
      </c>
      <c r="BE9" s="75" t="s">
        <v>359</v>
      </c>
      <c r="BF9" s="75" t="s">
        <v>360</v>
      </c>
      <c r="BG9" s="75" t="s">
        <v>381</v>
      </c>
      <c r="BH9" s="75" t="s">
        <v>387</v>
      </c>
      <c r="BI9" s="75" t="s">
        <v>396</v>
      </c>
      <c r="BJ9" s="75" t="s">
        <v>414</v>
      </c>
      <c r="BK9" s="75" t="s">
        <v>384</v>
      </c>
      <c r="BL9" s="238"/>
      <c r="BM9" s="238"/>
      <c r="BN9" s="238"/>
      <c r="BO9" s="238"/>
      <c r="BP9" s="238"/>
      <c r="BQ9" s="238"/>
      <c r="BR9" s="238"/>
      <c r="BS9" s="238"/>
      <c r="BT9" s="238"/>
      <c r="BU9" s="238"/>
      <c r="BV9" s="238"/>
      <c r="BW9" s="238"/>
      <c r="BX9" s="238"/>
      <c r="BY9" s="238"/>
      <c r="BZ9" s="238"/>
      <c r="CA9" s="238"/>
      <c r="CB9" s="238"/>
    </row>
    <row r="10" spans="2:80">
      <c r="B10" s="27"/>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59"/>
      <c r="AH10" s="106"/>
      <c r="AI10" s="106"/>
      <c r="AJ10" s="106"/>
      <c r="AK10" s="106"/>
      <c r="AL10" s="106"/>
      <c r="AM10" s="106"/>
      <c r="AN10" s="106"/>
      <c r="AO10" s="226"/>
      <c r="AP10" s="106"/>
      <c r="AQ10" s="106"/>
      <c r="AR10" s="106"/>
      <c r="AS10" s="106"/>
      <c r="AT10" s="226"/>
      <c r="AU10" s="106"/>
      <c r="AV10" s="106"/>
      <c r="AW10" s="106"/>
      <c r="AX10" s="106"/>
      <c r="AY10" s="226"/>
      <c r="AZ10" s="106"/>
      <c r="BA10" s="106"/>
      <c r="BB10" s="106"/>
      <c r="BC10" s="106"/>
      <c r="BD10" s="106"/>
      <c r="BE10" s="106"/>
      <c r="BF10" s="106"/>
      <c r="BG10" s="106"/>
      <c r="BH10" s="106"/>
      <c r="BI10" s="106"/>
      <c r="BJ10" s="106"/>
      <c r="BK10" s="106"/>
    </row>
    <row r="11" spans="2:80">
      <c r="B11" s="27" t="s">
        <v>13</v>
      </c>
      <c r="C11" s="106">
        <v>5.4688753622606917E-2</v>
      </c>
      <c r="D11" s="106">
        <v>6.2927022076207859E-2</v>
      </c>
      <c r="E11" s="106">
        <v>6.9460587906320773E-2</v>
      </c>
      <c r="F11" s="106">
        <v>6.1569647845940788E-2</v>
      </c>
      <c r="G11" s="106">
        <v>6.2231981764095445E-2</v>
      </c>
      <c r="H11" s="106">
        <v>5.9280437681758127E-2</v>
      </c>
      <c r="I11" s="106">
        <v>6.2978422643288887E-2</v>
      </c>
      <c r="J11" s="226">
        <v>6.9628717577475852E-2</v>
      </c>
      <c r="K11" s="106">
        <v>8.5954934525249299E-2</v>
      </c>
      <c r="L11" s="106">
        <v>6.9684158760997095E-2</v>
      </c>
      <c r="M11" s="106">
        <v>8.3827857167482964E-2</v>
      </c>
      <c r="N11" s="106">
        <v>8.1129096161029979E-2</v>
      </c>
      <c r="O11" s="226">
        <v>8.0775769533367112E-2</v>
      </c>
      <c r="P11" s="106">
        <v>7.5108495634364586E-2</v>
      </c>
      <c r="Q11" s="106">
        <v>8.0051150685344186E-2</v>
      </c>
      <c r="R11" s="106">
        <v>7.2367282017507806E-2</v>
      </c>
      <c r="S11" s="106">
        <v>6.5800380538591552E-2</v>
      </c>
      <c r="T11" s="226">
        <v>6.4164952927012284E-2</v>
      </c>
      <c r="U11" s="106">
        <v>6.7252389258504575E-2</v>
      </c>
      <c r="V11" s="106">
        <v>6.7256488341316062E-2</v>
      </c>
      <c r="W11" s="106">
        <v>6.3447712355186883E-2</v>
      </c>
      <c r="X11" s="106">
        <v>6.0264138177882995E-2</v>
      </c>
      <c r="Y11" s="226">
        <v>6.0769784994922395E-2</v>
      </c>
      <c r="Z11" s="106">
        <v>6.0556504201885623E-2</v>
      </c>
      <c r="AA11" s="106">
        <v>6.1198779494458053E-2</v>
      </c>
      <c r="AB11" s="106">
        <v>6.4673250091857051E-2</v>
      </c>
      <c r="AC11" s="106">
        <v>6.782931031470317E-2</v>
      </c>
      <c r="AD11" s="106">
        <v>7.1155970685634562E-2</v>
      </c>
      <c r="AE11" s="106">
        <v>7.8544707824317495E-2</v>
      </c>
      <c r="AF11" s="106">
        <v>7.0657987128533814E-2</v>
      </c>
      <c r="AG11" s="59"/>
      <c r="AH11" s="106">
        <v>5.6200153225063408E-2</v>
      </c>
      <c r="AI11" s="106">
        <v>6.4376366596186937E-2</v>
      </c>
      <c r="AJ11" s="106">
        <v>7.0749951559119964E-2</v>
      </c>
      <c r="AK11" s="106">
        <v>6.2964283038250538E-2</v>
      </c>
      <c r="AL11" s="106">
        <v>6.3657251427337969E-2</v>
      </c>
      <c r="AM11" s="106">
        <v>6.0411788145273461E-2</v>
      </c>
      <c r="AN11" s="106">
        <v>6.4154415462091066E-2</v>
      </c>
      <c r="AO11" s="226">
        <v>7.1010839425879185E-2</v>
      </c>
      <c r="AP11" s="106">
        <v>8.7572338482793805E-2</v>
      </c>
      <c r="AQ11" s="106">
        <v>7.1015293821968903E-2</v>
      </c>
      <c r="AR11" s="106">
        <v>8.5006536468083135E-2</v>
      </c>
      <c r="AS11" s="106">
        <v>8.3149980680315191E-2</v>
      </c>
      <c r="AT11" s="226">
        <v>8.4678968236509805E-2</v>
      </c>
      <c r="AU11" s="106">
        <v>7.9106287913251083E-2</v>
      </c>
      <c r="AV11" s="106">
        <v>8.2913655683825901E-2</v>
      </c>
      <c r="AW11" s="106">
        <v>7.4659440271376928E-2</v>
      </c>
      <c r="AX11" s="106">
        <v>6.8309595146241575E-2</v>
      </c>
      <c r="AY11" s="226">
        <v>6.8120911051848573E-2</v>
      </c>
      <c r="AZ11" s="106">
        <v>7.1830054862635009E-2</v>
      </c>
      <c r="BA11" s="106">
        <v>7.0658529487252097E-2</v>
      </c>
      <c r="BB11" s="106">
        <v>6.8010103012944287E-2</v>
      </c>
      <c r="BC11" s="106">
        <v>6.4813908479235932E-2</v>
      </c>
      <c r="BD11" s="106">
        <v>6.6113012181687594E-2</v>
      </c>
      <c r="BE11" s="106">
        <v>6.5795953017035197E-2</v>
      </c>
      <c r="BF11" s="106">
        <v>6.6142719177043577E-2</v>
      </c>
      <c r="BG11" s="106">
        <v>6.9504377596055419E-2</v>
      </c>
      <c r="BH11" s="106">
        <v>7.2003555130842514E-2</v>
      </c>
      <c r="BI11" s="106">
        <v>7.4553387295268517E-2</v>
      </c>
      <c r="BJ11" s="106">
        <v>8.1099918425660333E-2</v>
      </c>
      <c r="BK11" s="106">
        <v>7.4442584357253996E-2</v>
      </c>
    </row>
    <row r="12" spans="2:80">
      <c r="B12" s="27" t="s">
        <v>14</v>
      </c>
      <c r="C12" s="106">
        <v>0.40567300722767496</v>
      </c>
      <c r="D12" s="106">
        <v>0.40547476493510071</v>
      </c>
      <c r="E12" s="106">
        <v>0.40728929572371891</v>
      </c>
      <c r="F12" s="106">
        <v>0.40905424819816971</v>
      </c>
      <c r="G12" s="106">
        <v>0.4069309186775415</v>
      </c>
      <c r="H12" s="106">
        <v>0.39935452817665645</v>
      </c>
      <c r="I12" s="106">
        <v>0.4200589721372241</v>
      </c>
      <c r="J12" s="226">
        <v>0.40831231931591733</v>
      </c>
      <c r="K12" s="106">
        <v>0.43186416815490475</v>
      </c>
      <c r="L12" s="106">
        <v>0.41511805915900951</v>
      </c>
      <c r="M12" s="106">
        <v>0.43242500692264679</v>
      </c>
      <c r="N12" s="106">
        <v>0.43629019219839893</v>
      </c>
      <c r="O12" s="226">
        <v>0.41245432631639278</v>
      </c>
      <c r="P12" s="106">
        <v>0.41269787115082651</v>
      </c>
      <c r="Q12" s="106">
        <v>0.42294359221753725</v>
      </c>
      <c r="R12" s="106">
        <v>0.45871857927602083</v>
      </c>
      <c r="S12" s="106">
        <v>0.44404735051480443</v>
      </c>
      <c r="T12" s="226">
        <v>0.43726921429466087</v>
      </c>
      <c r="U12" s="106">
        <v>0.43108098746379875</v>
      </c>
      <c r="V12" s="106">
        <v>0.44215242480003397</v>
      </c>
      <c r="W12" s="106">
        <v>0.44338704311146515</v>
      </c>
      <c r="X12" s="106">
        <v>0.44812075398445333</v>
      </c>
      <c r="Y12" s="226">
        <v>0.45744413069296175</v>
      </c>
      <c r="Z12" s="106">
        <v>0.46647707506521807</v>
      </c>
      <c r="AA12" s="106">
        <v>0.45436993021213634</v>
      </c>
      <c r="AB12" s="106">
        <v>0.47798023419774949</v>
      </c>
      <c r="AC12" s="106">
        <v>0.4943240076519323</v>
      </c>
      <c r="AD12" s="106">
        <v>0.49857938749631542</v>
      </c>
      <c r="AE12" s="106">
        <v>0.49684077458438491</v>
      </c>
      <c r="AF12" s="106">
        <v>0.49209530563345666</v>
      </c>
      <c r="AG12" s="59"/>
      <c r="AH12" s="106">
        <v>0.41688434376831579</v>
      </c>
      <c r="AI12" s="106">
        <v>0.41481371995249838</v>
      </c>
      <c r="AJ12" s="106">
        <v>0.41484961201111614</v>
      </c>
      <c r="AK12" s="106">
        <v>0.41831987615057276</v>
      </c>
      <c r="AL12" s="106">
        <v>0.41625066516456616</v>
      </c>
      <c r="AM12" s="106">
        <v>0.40697609691380227</v>
      </c>
      <c r="AN12" s="106">
        <v>0.42790271153198073</v>
      </c>
      <c r="AO12" s="226">
        <v>0.41641727079474977</v>
      </c>
      <c r="AP12" s="106">
        <v>0.43999050573579401</v>
      </c>
      <c r="AQ12" s="106">
        <v>0.42304781267564967</v>
      </c>
      <c r="AR12" s="106">
        <v>0.43850521011456761</v>
      </c>
      <c r="AS12" s="106">
        <v>0.44715795896828475</v>
      </c>
      <c r="AT12" s="226">
        <v>0.43238469901211457</v>
      </c>
      <c r="AU12" s="106">
        <v>0.43466449887868636</v>
      </c>
      <c r="AV12" s="106">
        <v>0.43806739913890563</v>
      </c>
      <c r="AW12" s="106">
        <v>0.47324801230676905</v>
      </c>
      <c r="AX12" s="106">
        <v>0.46098053675597761</v>
      </c>
      <c r="AY12" s="226">
        <v>0.46422814782645067</v>
      </c>
      <c r="AZ12" s="106">
        <v>0.46042335924664318</v>
      </c>
      <c r="BA12" s="106">
        <v>0.46451786163805941</v>
      </c>
      <c r="BB12" s="106">
        <v>0.47527006659918358</v>
      </c>
      <c r="BC12" s="106">
        <v>0.48195259095323645</v>
      </c>
      <c r="BD12" s="106">
        <v>0.49766523589761291</v>
      </c>
      <c r="BE12" s="106">
        <v>0.50683744246847362</v>
      </c>
      <c r="BF12" s="106">
        <v>0.49107617741356657</v>
      </c>
      <c r="BG12" s="106">
        <v>0.5136856217051986</v>
      </c>
      <c r="BH12" s="106">
        <v>0.52474491886068186</v>
      </c>
      <c r="BI12" s="106">
        <v>0.52238458438955482</v>
      </c>
      <c r="BJ12" s="106">
        <v>0.51300396176227858</v>
      </c>
      <c r="BK12" s="106">
        <v>0.51845301274700262</v>
      </c>
    </row>
    <row r="13" spans="2:80">
      <c r="B13" s="27" t="s">
        <v>15</v>
      </c>
      <c r="C13" s="106">
        <v>0.36692982436982502</v>
      </c>
      <c r="D13" s="106">
        <v>0.34266306217914605</v>
      </c>
      <c r="E13" s="106">
        <v>0.32158482829777452</v>
      </c>
      <c r="F13" s="106">
        <v>0.33646472216280787</v>
      </c>
      <c r="G13" s="106">
        <v>0.34152758641193615</v>
      </c>
      <c r="H13" s="106">
        <v>0.33156469060297744</v>
      </c>
      <c r="I13" s="106">
        <v>0.32101629794649855</v>
      </c>
      <c r="J13" s="226">
        <v>0.31327886975063851</v>
      </c>
      <c r="K13" s="106">
        <v>0.29089163958287662</v>
      </c>
      <c r="L13" s="106">
        <v>0.31387407789957622</v>
      </c>
      <c r="M13" s="106">
        <v>0.29310733050885462</v>
      </c>
      <c r="N13" s="106">
        <v>0.2947116203654977</v>
      </c>
      <c r="O13" s="226">
        <v>0.32168032146172953</v>
      </c>
      <c r="P13" s="106">
        <v>0.34150321144343493</v>
      </c>
      <c r="Q13" s="106">
        <v>0.31380772053035622</v>
      </c>
      <c r="R13" s="106">
        <v>0.29584844438435587</v>
      </c>
      <c r="S13" s="106">
        <v>0.31119252211002318</v>
      </c>
      <c r="T13" s="226">
        <v>0.32013460800980931</v>
      </c>
      <c r="U13" s="106">
        <v>0.32634243367615712</v>
      </c>
      <c r="V13" s="106">
        <v>0.31408296388429902</v>
      </c>
      <c r="W13" s="106">
        <v>0.32552560739525416</v>
      </c>
      <c r="X13" s="106">
        <v>0.32724157980731738</v>
      </c>
      <c r="Y13" s="226">
        <v>0.33051797883012984</v>
      </c>
      <c r="Z13" s="106">
        <v>0.32791858330497747</v>
      </c>
      <c r="AA13" s="106">
        <v>0.32787106277308525</v>
      </c>
      <c r="AB13" s="106">
        <v>0.31485503431218365</v>
      </c>
      <c r="AC13" s="106">
        <v>0.28788326010262055</v>
      </c>
      <c r="AD13" s="106">
        <v>0.27905412813203628</v>
      </c>
      <c r="AE13" s="106">
        <v>0.26671414328891235</v>
      </c>
      <c r="AF13" s="106">
        <v>0.28673178428292589</v>
      </c>
      <c r="AG13" s="59"/>
      <c r="AH13" s="106">
        <v>0.34943405393744759</v>
      </c>
      <c r="AI13" s="106">
        <v>0.32752318018287568</v>
      </c>
      <c r="AJ13" s="106">
        <v>0.30899173212242853</v>
      </c>
      <c r="AK13" s="106">
        <v>0.32143475720139925</v>
      </c>
      <c r="AL13" s="106">
        <v>0.32644690396272935</v>
      </c>
      <c r="AM13" s="106">
        <v>0.31880779091245687</v>
      </c>
      <c r="AN13" s="106">
        <v>0.3083376705026003</v>
      </c>
      <c r="AO13" s="226">
        <v>0.29964753614433193</v>
      </c>
      <c r="AP13" s="106">
        <v>0.277548430437279</v>
      </c>
      <c r="AQ13" s="106">
        <v>0.30076742227814574</v>
      </c>
      <c r="AR13" s="106">
        <v>0.28316791674559294</v>
      </c>
      <c r="AS13" s="106">
        <v>0.27714324557174824</v>
      </c>
      <c r="AT13" s="226">
        <v>0.28890296130927623</v>
      </c>
      <c r="AU13" s="106">
        <v>0.3064534696701684</v>
      </c>
      <c r="AV13" s="106">
        <v>0.28927054882095521</v>
      </c>
      <c r="AW13" s="106">
        <v>0.2735451775601479</v>
      </c>
      <c r="AX13" s="106">
        <v>0.28492571679319939</v>
      </c>
      <c r="AY13" s="226">
        <v>0.27821890639154534</v>
      </c>
      <c r="AZ13" s="106">
        <v>0.28048861191126112</v>
      </c>
      <c r="BA13" s="106">
        <v>0.27938715925468666</v>
      </c>
      <c r="BB13" s="106">
        <v>0.27702558188621895</v>
      </c>
      <c r="BC13" s="106">
        <v>0.27645024066723262</v>
      </c>
      <c r="BD13" s="106">
        <v>0.27165328913500825</v>
      </c>
      <c r="BE13" s="106">
        <v>0.26976898849601666</v>
      </c>
      <c r="BF13" s="106">
        <v>0.27357316742255644</v>
      </c>
      <c r="BG13" s="106">
        <v>0.26367432693477261</v>
      </c>
      <c r="BH13" s="106">
        <v>0.24405929084491859</v>
      </c>
      <c r="BI13" s="106">
        <v>0.24463180972178727</v>
      </c>
      <c r="BJ13" s="106">
        <v>0.24285894226029714</v>
      </c>
      <c r="BK13" s="106">
        <v>0.24852756955449767</v>
      </c>
    </row>
    <row r="14" spans="2:80">
      <c r="B14" s="27" t="s">
        <v>185</v>
      </c>
      <c r="C14" s="106">
        <v>5.834284681730359E-2</v>
      </c>
      <c r="D14" s="106">
        <v>5.7875300722833388E-2</v>
      </c>
      <c r="E14" s="106">
        <v>5.5024980182340789E-2</v>
      </c>
      <c r="F14" s="106">
        <v>5.5049153024844415E-2</v>
      </c>
      <c r="G14" s="106">
        <v>5.6521400340777003E-2</v>
      </c>
      <c r="H14" s="106">
        <v>5.4599403738644844E-2</v>
      </c>
      <c r="I14" s="106">
        <v>4.9376115685313644E-2</v>
      </c>
      <c r="J14" s="226">
        <v>4.4661457603104568E-2</v>
      </c>
      <c r="K14" s="106">
        <v>4.3735243078367562E-2</v>
      </c>
      <c r="L14" s="106">
        <v>4.8034466426324168E-2</v>
      </c>
      <c r="M14" s="106">
        <v>4.130053023064395E-2</v>
      </c>
      <c r="N14" s="106">
        <v>4.0191086128016487E-2</v>
      </c>
      <c r="O14" s="226">
        <v>3.85531889784691E-2</v>
      </c>
      <c r="P14" s="106">
        <v>3.3246512300224608E-2</v>
      </c>
      <c r="Q14" s="106">
        <v>3.8167619732525054E-2</v>
      </c>
      <c r="R14" s="106">
        <v>2.7559631906625741E-2</v>
      </c>
      <c r="S14" s="106">
        <v>2.5806731163290016E-2</v>
      </c>
      <c r="T14" s="226">
        <v>3.2220878930636604E-2</v>
      </c>
      <c r="U14" s="106">
        <v>2.9924614079484161E-2</v>
      </c>
      <c r="V14" s="106">
        <v>2.8981589135438478E-2</v>
      </c>
      <c r="W14" s="106">
        <v>2.9992387985674922E-2</v>
      </c>
      <c r="X14" s="106">
        <v>2.6888218140365822E-2</v>
      </c>
      <c r="Y14" s="226">
        <v>1.3274273346989909E-2</v>
      </c>
      <c r="Z14" s="106">
        <v>1.186646830266024E-2</v>
      </c>
      <c r="AA14" s="106">
        <v>2.0066645585635975E-2</v>
      </c>
      <c r="AB14" s="106">
        <v>1.1070582439078129E-2</v>
      </c>
      <c r="AC14" s="106">
        <v>1.01266523818496E-2</v>
      </c>
      <c r="AD14" s="106">
        <v>1.1502114274798581E-2</v>
      </c>
      <c r="AE14" s="106">
        <v>1.1483275917521735E-2</v>
      </c>
      <c r="AF14" s="106">
        <v>1.1048136400900679E-2</v>
      </c>
      <c r="AG14" s="59"/>
      <c r="AH14" s="106">
        <v>5.9955229921401794E-2</v>
      </c>
      <c r="AI14" s="106">
        <v>5.9208293246191569E-2</v>
      </c>
      <c r="AJ14" s="106">
        <v>5.6046382557149214E-2</v>
      </c>
      <c r="AK14" s="106">
        <v>5.6296090254490311E-2</v>
      </c>
      <c r="AL14" s="106">
        <v>5.7815883256893505E-2</v>
      </c>
      <c r="AM14" s="106">
        <v>5.5641417987240469E-2</v>
      </c>
      <c r="AN14" s="106">
        <v>5.0298113331954643E-2</v>
      </c>
      <c r="AO14" s="226">
        <v>4.5547982279738254E-2</v>
      </c>
      <c r="AP14" s="106">
        <v>4.4558204036104596E-2</v>
      </c>
      <c r="AQ14" s="106">
        <v>4.8952040284314706E-2</v>
      </c>
      <c r="AR14" s="106">
        <v>4.1881245063774088E-2</v>
      </c>
      <c r="AS14" s="106">
        <v>4.1192225640382725E-2</v>
      </c>
      <c r="AT14" s="226">
        <v>4.041613325114006E-2</v>
      </c>
      <c r="AU14" s="106">
        <v>3.5016121038239742E-2</v>
      </c>
      <c r="AV14" s="106">
        <v>3.9532434620620158E-2</v>
      </c>
      <c r="AW14" s="106">
        <v>2.8432554531149408E-2</v>
      </c>
      <c r="AX14" s="106">
        <v>2.6790838341403465E-2</v>
      </c>
      <c r="AY14" s="226">
        <v>3.4207390912341151E-2</v>
      </c>
      <c r="AZ14" s="106">
        <v>3.1961491551033755E-2</v>
      </c>
      <c r="BA14" s="106">
        <v>3.0447567528675609E-2</v>
      </c>
      <c r="BB14" s="106">
        <v>3.2149077102906619E-2</v>
      </c>
      <c r="BC14" s="106">
        <v>2.8918201809761977E-2</v>
      </c>
      <c r="BD14" s="106">
        <v>1.4441423407470054E-2</v>
      </c>
      <c r="BE14" s="106">
        <v>1.2893174749933118E-2</v>
      </c>
      <c r="BF14" s="106">
        <v>2.1687728329879089E-2</v>
      </c>
      <c r="BG14" s="106">
        <v>1.1897561062124938E-2</v>
      </c>
      <c r="BH14" s="106">
        <v>1.074985090787999E-2</v>
      </c>
      <c r="BI14" s="106">
        <v>1.2051294810269762E-2</v>
      </c>
      <c r="BJ14" s="106">
        <v>1.1856848996795602E-2</v>
      </c>
      <c r="BK14" s="106">
        <v>1.163989889095449E-2</v>
      </c>
    </row>
    <row r="15" spans="2:80">
      <c r="B15" s="27" t="s">
        <v>16</v>
      </c>
      <c r="C15" s="106">
        <v>0.11436556796258815</v>
      </c>
      <c r="D15" s="106">
        <v>0.13105985008671206</v>
      </c>
      <c r="E15" s="106">
        <v>0.14664030788984511</v>
      </c>
      <c r="F15" s="106">
        <v>0.13786222876823725</v>
      </c>
      <c r="G15" s="106">
        <v>0.13278869331424278</v>
      </c>
      <c r="H15" s="106">
        <v>0.15520093979996313</v>
      </c>
      <c r="I15" s="106">
        <v>0.14657019158767481</v>
      </c>
      <c r="J15" s="226">
        <v>0.16411863575286378</v>
      </c>
      <c r="K15" s="106">
        <v>0.14755401465860174</v>
      </c>
      <c r="L15" s="106">
        <v>0.15328923775409284</v>
      </c>
      <c r="M15" s="106">
        <v>0.14933927517037179</v>
      </c>
      <c r="N15" s="106">
        <v>0.14767800514705476</v>
      </c>
      <c r="O15" s="226">
        <v>0.14653639371004143</v>
      </c>
      <c r="P15" s="106">
        <v>0.13744390947114948</v>
      </c>
      <c r="Q15" s="106">
        <v>0.14502991683423738</v>
      </c>
      <c r="R15" s="106">
        <v>0.14550606241548963</v>
      </c>
      <c r="S15" s="106">
        <v>0.15315301567329093</v>
      </c>
      <c r="T15" s="226">
        <v>0.1462103458378809</v>
      </c>
      <c r="U15" s="106">
        <v>0.14539957552205551</v>
      </c>
      <c r="V15" s="106">
        <v>0.14752653383891262</v>
      </c>
      <c r="W15" s="106">
        <v>0.13764724915241894</v>
      </c>
      <c r="X15" s="106">
        <v>0.13748530988998037</v>
      </c>
      <c r="Y15" s="226">
        <v>0.13799383213499605</v>
      </c>
      <c r="Z15" s="106">
        <v>0.1331813691252586</v>
      </c>
      <c r="AA15" s="106">
        <v>0.13649358193468422</v>
      </c>
      <c r="AB15" s="106">
        <v>0.13142089895913164</v>
      </c>
      <c r="AC15" s="106">
        <v>0.13983676954889426</v>
      </c>
      <c r="AD15" s="106">
        <v>0.13970839941121532</v>
      </c>
      <c r="AE15" s="106">
        <v>0.14641709838486347</v>
      </c>
      <c r="AF15" s="106">
        <v>0.13946678655418299</v>
      </c>
      <c r="AG15" s="106"/>
      <c r="AH15" s="106">
        <v>0.11752621914776742</v>
      </c>
      <c r="AI15" s="106">
        <v>0.13407844002224747</v>
      </c>
      <c r="AJ15" s="106">
        <v>0.14936232175018624</v>
      </c>
      <c r="AK15" s="106">
        <v>0.14098499335528716</v>
      </c>
      <c r="AL15" s="106">
        <v>0.13582988999217985</v>
      </c>
      <c r="AM15" s="106">
        <v>0.15816290604122685</v>
      </c>
      <c r="AN15" s="106">
        <v>0.14930708917137339</v>
      </c>
      <c r="AO15" s="226">
        <v>0.1673763713553009</v>
      </c>
      <c r="AP15" s="106">
        <v>0.1503305213080286</v>
      </c>
      <c r="AQ15" s="106">
        <v>0.15621743093992096</v>
      </c>
      <c r="AR15" s="106">
        <v>0.15143909160798236</v>
      </c>
      <c r="AS15" s="106">
        <v>0.15135658913926692</v>
      </c>
      <c r="AT15" s="226">
        <v>0.15361723819095935</v>
      </c>
      <c r="AU15" s="106">
        <v>0.14475962249965454</v>
      </c>
      <c r="AV15" s="106">
        <v>0.15021596173569307</v>
      </c>
      <c r="AW15" s="106">
        <v>0.15011481533055659</v>
      </c>
      <c r="AX15" s="106">
        <v>0.15899331296317798</v>
      </c>
      <c r="AY15" s="226">
        <v>0.15522464381781431</v>
      </c>
      <c r="AZ15" s="106">
        <v>0.15529648242842697</v>
      </c>
      <c r="BA15" s="106">
        <v>0.15498888209132633</v>
      </c>
      <c r="BB15" s="106">
        <v>0.14754517139874657</v>
      </c>
      <c r="BC15" s="106">
        <v>0.14786505809053305</v>
      </c>
      <c r="BD15" s="106">
        <v>0.15012703937822117</v>
      </c>
      <c r="BE15" s="106">
        <v>0.14470444126854137</v>
      </c>
      <c r="BF15" s="106">
        <v>0.14752020765695428</v>
      </c>
      <c r="BG15" s="106">
        <v>0.14123811270184841</v>
      </c>
      <c r="BH15" s="106">
        <v>0.14844238425567707</v>
      </c>
      <c r="BI15" s="106">
        <v>0.14637892378311967</v>
      </c>
      <c r="BJ15" s="106">
        <v>0.15118032855496832</v>
      </c>
      <c r="BK15" s="106">
        <v>0.14693693445029138</v>
      </c>
    </row>
    <row r="16" spans="2:80">
      <c r="B16" s="145"/>
      <c r="C16" s="144"/>
      <c r="D16" s="144"/>
      <c r="E16" s="144"/>
      <c r="F16" s="144"/>
      <c r="G16" s="144"/>
      <c r="H16" s="144"/>
      <c r="I16" s="144"/>
      <c r="J16" s="227"/>
      <c r="K16" s="144"/>
      <c r="L16" s="144"/>
      <c r="M16" s="144"/>
      <c r="N16" s="144"/>
      <c r="O16" s="227"/>
      <c r="P16" s="144"/>
      <c r="Q16" s="144"/>
      <c r="R16" s="144"/>
      <c r="S16" s="144"/>
      <c r="T16" s="227"/>
      <c r="U16" s="144"/>
      <c r="V16" s="144"/>
      <c r="W16" s="144"/>
      <c r="X16" s="144"/>
      <c r="Y16" s="227"/>
      <c r="Z16" s="144"/>
      <c r="AA16" s="144"/>
      <c r="AB16" s="144"/>
      <c r="AC16" s="144"/>
      <c r="AD16" s="144"/>
      <c r="AE16" s="144"/>
      <c r="AF16" s="144"/>
      <c r="AG16" s="34"/>
      <c r="AH16" s="144"/>
      <c r="AI16" s="144"/>
      <c r="AJ16" s="144"/>
      <c r="AK16" s="144"/>
      <c r="AL16" s="144"/>
      <c r="AM16" s="144"/>
      <c r="AN16" s="144"/>
      <c r="AO16" s="227"/>
      <c r="AP16" s="144"/>
      <c r="AQ16" s="144"/>
      <c r="AR16" s="144"/>
      <c r="AS16" s="144"/>
      <c r="AT16" s="227"/>
      <c r="AU16" s="144"/>
      <c r="AV16" s="144"/>
      <c r="AW16" s="144"/>
      <c r="AX16" s="144"/>
      <c r="AY16" s="227"/>
      <c r="AZ16" s="144"/>
      <c r="BA16" s="144"/>
      <c r="BB16" s="144"/>
      <c r="BC16" s="144"/>
      <c r="BD16" s="144"/>
      <c r="BE16" s="144"/>
      <c r="BF16" s="144"/>
      <c r="BG16" s="144"/>
      <c r="BH16" s="144"/>
      <c r="BI16" s="144"/>
      <c r="BJ16" s="144"/>
      <c r="BK16" s="144"/>
    </row>
    <row r="17" spans="2:63">
      <c r="B17" s="79"/>
      <c r="C17" s="60">
        <f t="shared" ref="C17" si="0">SUM(C10:C15)</f>
        <v>0.99999999999999867</v>
      </c>
      <c r="D17" s="60">
        <v>1</v>
      </c>
      <c r="E17" s="60">
        <f t="shared" ref="E17" si="1">SUM(E10:E15)</f>
        <v>1</v>
      </c>
      <c r="F17" s="60">
        <f t="shared" ref="F17" si="2">SUM(F10:F15)</f>
        <v>1</v>
      </c>
      <c r="G17" s="60">
        <f t="shared" ref="G17:L17" si="3">SUM(G10:G15)</f>
        <v>1.000000580508593</v>
      </c>
      <c r="H17" s="60">
        <f t="shared" si="3"/>
        <v>1</v>
      </c>
      <c r="I17" s="60">
        <f t="shared" si="3"/>
        <v>1</v>
      </c>
      <c r="J17" s="60">
        <f t="shared" si="3"/>
        <v>1</v>
      </c>
      <c r="K17" s="60">
        <f t="shared" si="3"/>
        <v>0.99999999999999989</v>
      </c>
      <c r="L17" s="60">
        <f t="shared" si="3"/>
        <v>0.99999999999999978</v>
      </c>
      <c r="M17" s="60">
        <f t="shared" ref="M17" si="4">SUM(M10:M15)</f>
        <v>1</v>
      </c>
      <c r="N17" s="60">
        <f t="shared" ref="N17:O17" si="5">SUM(N10:N15)</f>
        <v>0.99999999999999778</v>
      </c>
      <c r="O17" s="60">
        <f t="shared" si="5"/>
        <v>1</v>
      </c>
      <c r="P17" s="60">
        <f t="shared" ref="P17:Q17" si="6">SUM(P10:P15)</f>
        <v>1</v>
      </c>
      <c r="Q17" s="60">
        <f t="shared" si="6"/>
        <v>1</v>
      </c>
      <c r="R17" s="60">
        <f t="shared" ref="R17" si="7">SUM(R10:R15)</f>
        <v>0.99999999999999978</v>
      </c>
      <c r="S17" s="60">
        <f t="shared" ref="S17" si="8">SUM(S10:S15)</f>
        <v>1</v>
      </c>
      <c r="T17" s="60">
        <f t="shared" ref="T17" si="9">SUM(T10:T15)</f>
        <v>1</v>
      </c>
      <c r="U17" s="60">
        <f t="shared" ref="U17:V17" si="10">SUM(U10:U15)</f>
        <v>1</v>
      </c>
      <c r="V17" s="60">
        <f t="shared" si="10"/>
        <v>1.0000000000000002</v>
      </c>
      <c r="W17" s="60">
        <f t="shared" ref="W17" si="11">SUM(W10:W15)</f>
        <v>1</v>
      </c>
      <c r="X17" s="60">
        <f t="shared" ref="X17:Y17" si="12">SUM(X10:X15)</f>
        <v>0.99999999999999978</v>
      </c>
      <c r="Y17" s="60">
        <f t="shared" si="12"/>
        <v>1</v>
      </c>
      <c r="Z17" s="60">
        <f t="shared" ref="Z17:AA17" si="13">SUM(Z10:Z15)</f>
        <v>1</v>
      </c>
      <c r="AA17" s="60">
        <f t="shared" si="13"/>
        <v>0.99999999999999978</v>
      </c>
      <c r="AB17" s="60">
        <f t="shared" ref="AB17:AC17" si="14">SUM(AB10:AB15)</f>
        <v>1</v>
      </c>
      <c r="AC17" s="60">
        <f t="shared" si="14"/>
        <v>0.99999999999999989</v>
      </c>
      <c r="AD17" s="60">
        <f t="shared" ref="AD17" si="15">SUM(AD10:AD15)</f>
        <v>1.0000000000000002</v>
      </c>
      <c r="AE17" s="60">
        <f t="shared" ref="AE17:AF17" si="16">SUM(AE10:AE15)</f>
        <v>1</v>
      </c>
      <c r="AF17" s="60">
        <f t="shared" si="16"/>
        <v>1</v>
      </c>
      <c r="AG17" s="34"/>
      <c r="AH17" s="60">
        <f t="shared" ref="AH17" si="17">SUM(AH10:AH15)</f>
        <v>0.999999999999996</v>
      </c>
      <c r="AI17" s="60">
        <v>1.0000000000000002</v>
      </c>
      <c r="AJ17" s="60">
        <f t="shared" ref="AJ17" si="18">SUM(AJ10:AJ15)</f>
        <v>1</v>
      </c>
      <c r="AK17" s="60">
        <f t="shared" ref="AK17" si="19">SUM(AK10:AK15)</f>
        <v>1</v>
      </c>
      <c r="AL17" s="60">
        <f t="shared" ref="AL17:AN17" si="20">SUM(AL10:AL15)</f>
        <v>1.0000005938037069</v>
      </c>
      <c r="AM17" s="60">
        <f t="shared" si="20"/>
        <v>0.99999999999999989</v>
      </c>
      <c r="AN17" s="60">
        <f t="shared" si="20"/>
        <v>1.0000000000000002</v>
      </c>
      <c r="AO17" s="236">
        <f t="shared" ref="AO17:AS17" si="21">SUM(AO10:AO15)</f>
        <v>1</v>
      </c>
      <c r="AP17" s="60">
        <f t="shared" si="21"/>
        <v>1</v>
      </c>
      <c r="AQ17" s="60">
        <f t="shared" si="21"/>
        <v>1</v>
      </c>
      <c r="AR17" s="60">
        <f t="shared" ref="AR17" si="22">SUM(AR10:AR15)</f>
        <v>1.0000000000000002</v>
      </c>
      <c r="AS17" s="60">
        <f t="shared" si="21"/>
        <v>0.99999999999999778</v>
      </c>
      <c r="AT17" s="236">
        <f t="shared" ref="AT17" si="23">SUM(AT10:AT15)</f>
        <v>1</v>
      </c>
      <c r="AU17" s="60">
        <f t="shared" ref="AU17:AW17" si="24">SUM(AU10:AU15)</f>
        <v>1</v>
      </c>
      <c r="AV17" s="60">
        <f t="shared" si="24"/>
        <v>0.99999999999999989</v>
      </c>
      <c r="AW17" s="60">
        <f t="shared" si="24"/>
        <v>0.99999999999999989</v>
      </c>
      <c r="AX17" s="60">
        <f t="shared" ref="AX17" si="25">SUM(AX10:AX15)</f>
        <v>1</v>
      </c>
      <c r="AY17" s="236">
        <f t="shared" ref="AY17" si="26">SUM(AY10:AY15)</f>
        <v>1</v>
      </c>
      <c r="AZ17" s="60">
        <f t="shared" ref="AZ17:BA17" si="27">SUM(AZ10:AZ15)</f>
        <v>1</v>
      </c>
      <c r="BA17" s="60">
        <f t="shared" si="27"/>
        <v>1</v>
      </c>
      <c r="BB17" s="60">
        <f t="shared" ref="BB17" si="28">SUM(BB10:BB15)</f>
        <v>1</v>
      </c>
      <c r="BC17" s="60">
        <f t="shared" ref="BC17:BD17" si="29">SUM(BC10:BC15)</f>
        <v>1</v>
      </c>
      <c r="BD17" s="60">
        <f t="shared" si="29"/>
        <v>1</v>
      </c>
      <c r="BE17" s="60">
        <f t="shared" ref="BE17:BG17" si="30">SUM(BE10:BE15)</f>
        <v>1</v>
      </c>
      <c r="BF17" s="60">
        <f t="shared" si="30"/>
        <v>1</v>
      </c>
      <c r="BG17" s="60">
        <f t="shared" si="30"/>
        <v>1</v>
      </c>
      <c r="BH17" s="60">
        <f t="shared" ref="BH17" si="31">SUM(BH10:BH15)</f>
        <v>1</v>
      </c>
      <c r="BI17" s="60">
        <f t="shared" ref="BI17" si="32">SUM(BI10:BI15)</f>
        <v>1</v>
      </c>
      <c r="BJ17" s="60">
        <f t="shared" ref="BJ17:BK17" si="33">SUM(BJ10:BJ15)</f>
        <v>1</v>
      </c>
      <c r="BK17" s="60">
        <f t="shared" si="33"/>
        <v>1.0000000000000002</v>
      </c>
    </row>
    <row r="18" spans="2:63">
      <c r="C18" s="34"/>
      <c r="D18" s="34"/>
      <c r="E18" s="171"/>
      <c r="F18" s="34"/>
      <c r="G18" s="34"/>
      <c r="H18" s="34"/>
      <c r="I18" s="34"/>
      <c r="J18" s="171"/>
      <c r="K18" s="34"/>
      <c r="L18" s="34"/>
      <c r="M18" s="34"/>
      <c r="N18" s="34"/>
      <c r="O18" s="171"/>
      <c r="P18" s="34"/>
      <c r="Q18" s="34"/>
      <c r="R18" s="34"/>
      <c r="S18" s="34"/>
      <c r="T18" s="171"/>
      <c r="U18" s="34"/>
      <c r="V18" s="34"/>
      <c r="W18" s="34"/>
      <c r="X18" s="34"/>
      <c r="Y18" s="171"/>
      <c r="Z18" s="34"/>
      <c r="AA18" s="34"/>
      <c r="AB18" s="34"/>
      <c r="AC18" s="34"/>
      <c r="AD18" s="34"/>
      <c r="AE18" s="34"/>
      <c r="AF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row>
    <row r="19" spans="2:63" ht="12.75" hidden="1" customHeight="1">
      <c r="B19" s="73"/>
    </row>
    <row r="20" spans="2:63" ht="12.75" hidden="1" customHeight="1"/>
    <row r="21" spans="2:63" ht="12.75" customHeight="1">
      <c r="B21" s="349" t="s">
        <v>63</v>
      </c>
      <c r="C21" s="347" t="str">
        <f>$C$8</f>
        <v>FY 2017-18</v>
      </c>
      <c r="D21" s="345"/>
      <c r="E21" s="345"/>
      <c r="F21" s="345"/>
      <c r="G21" s="345"/>
      <c r="H21" s="345" t="str">
        <f>H8</f>
        <v>FY 2018-19</v>
      </c>
      <c r="I21" s="345"/>
      <c r="J21" s="345"/>
      <c r="K21" s="345"/>
      <c r="L21" s="345"/>
      <c r="M21" s="345" t="str">
        <f>M8</f>
        <v>FY 2019-20</v>
      </c>
      <c r="N21" s="345"/>
      <c r="O21" s="345"/>
      <c r="P21" s="345"/>
      <c r="Q21" s="345"/>
      <c r="R21" s="345" t="str">
        <f>R8</f>
        <v>FY 2020-21</v>
      </c>
      <c r="S21" s="345"/>
      <c r="T21" s="345"/>
      <c r="U21" s="345"/>
      <c r="V21" s="345"/>
      <c r="W21" s="345" t="str">
        <f t="shared" ref="W21:Y22" si="34">W8</f>
        <v>FY 2021-22</v>
      </c>
      <c r="X21" s="345" t="str">
        <f t="shared" si="34"/>
        <v>FY 2021-22</v>
      </c>
      <c r="Y21" s="345" t="str">
        <f t="shared" si="34"/>
        <v>FY 2021-22</v>
      </c>
      <c r="Z21" s="345"/>
      <c r="AA21" s="345" t="str">
        <f>AA8</f>
        <v>FY 2021-22</v>
      </c>
      <c r="AB21" s="345" t="s">
        <v>384</v>
      </c>
      <c r="AC21" s="345"/>
      <c r="AD21" s="345"/>
      <c r="AE21" s="345"/>
      <c r="AF21" s="345"/>
      <c r="AG21" s="111"/>
      <c r="AH21" s="345" t="str">
        <f>AH8</f>
        <v>FY 2017-18</v>
      </c>
      <c r="AI21" s="345"/>
      <c r="AJ21" s="345"/>
      <c r="AK21" s="345"/>
      <c r="AL21" s="345"/>
      <c r="AM21" s="345" t="str">
        <f>AM8</f>
        <v>FY 2018-19</v>
      </c>
      <c r="AN21" s="345"/>
      <c r="AO21" s="345"/>
      <c r="AP21" s="345"/>
      <c r="AQ21" s="345"/>
      <c r="AR21" s="345" t="str">
        <f>AR8</f>
        <v>FY 2019-20</v>
      </c>
      <c r="AS21" s="345"/>
      <c r="AT21" s="345"/>
      <c r="AU21" s="345"/>
      <c r="AV21" s="345"/>
      <c r="AW21" s="345" t="str">
        <f>AW8</f>
        <v>FY 2020-21</v>
      </c>
      <c r="AX21" s="345"/>
      <c r="AY21" s="345"/>
      <c r="AZ21" s="345"/>
      <c r="BA21" s="345"/>
      <c r="BB21" s="345" t="str">
        <f>BB8</f>
        <v>FY 2021-22</v>
      </c>
      <c r="BC21" s="345" t="str">
        <f>BC8</f>
        <v>FY 2021-22</v>
      </c>
      <c r="BD21" s="345"/>
      <c r="BE21" s="345"/>
      <c r="BF21" s="345" t="str">
        <f>BF8</f>
        <v>FY 2021-22</v>
      </c>
      <c r="BG21" s="345" t="s">
        <v>384</v>
      </c>
      <c r="BH21" s="345"/>
      <c r="BI21" s="345"/>
      <c r="BJ21" s="345"/>
      <c r="BK21" s="345"/>
    </row>
    <row r="22" spans="2:63">
      <c r="B22" s="350"/>
      <c r="C22" s="75" t="s">
        <v>243</v>
      </c>
      <c r="D22" s="75" t="s">
        <v>244</v>
      </c>
      <c r="E22" s="75" t="s">
        <v>245</v>
      </c>
      <c r="F22" s="75" t="s">
        <v>246</v>
      </c>
      <c r="G22" s="75" t="s">
        <v>247</v>
      </c>
      <c r="H22" s="75" t="str">
        <f>H9</f>
        <v>QE Jun-18</v>
      </c>
      <c r="I22" s="75" t="str">
        <f t="shared" ref="I22:L22" si="35">I9</f>
        <v>QE Sep-18</v>
      </c>
      <c r="J22" s="75" t="str">
        <f t="shared" si="35"/>
        <v>QE Dec-18</v>
      </c>
      <c r="K22" s="75" t="str">
        <f t="shared" si="35"/>
        <v>QE Mar-19</v>
      </c>
      <c r="L22" s="75" t="str">
        <f t="shared" si="35"/>
        <v>FY 2018-19</v>
      </c>
      <c r="M22" s="75" t="str">
        <f>M9</f>
        <v>QE Jun-19</v>
      </c>
      <c r="N22" s="75" t="str">
        <f t="shared" ref="N22:V22" si="36">N9</f>
        <v>QE Sep-19</v>
      </c>
      <c r="O22" s="75" t="str">
        <f t="shared" si="36"/>
        <v>QE Dec-19</v>
      </c>
      <c r="P22" s="75" t="str">
        <f t="shared" si="36"/>
        <v>QE Mar-20</v>
      </c>
      <c r="Q22" s="75" t="str">
        <f t="shared" si="36"/>
        <v>FY 2019-20</v>
      </c>
      <c r="R22" s="75" t="str">
        <f>R9</f>
        <v>QE Jun-20</v>
      </c>
      <c r="S22" s="75" t="str">
        <f t="shared" si="36"/>
        <v>QE Sep-20</v>
      </c>
      <c r="T22" s="75" t="str">
        <f t="shared" si="36"/>
        <v>QE Dec-20</v>
      </c>
      <c r="U22" s="75" t="str">
        <f t="shared" si="36"/>
        <v>QE Mar-21</v>
      </c>
      <c r="V22" s="75" t="str">
        <f t="shared" si="36"/>
        <v>FY 2020-21</v>
      </c>
      <c r="W22" s="75" t="str">
        <f t="shared" si="34"/>
        <v>QE Jun-21</v>
      </c>
      <c r="X22" s="75" t="str">
        <f t="shared" si="34"/>
        <v>QE Sep-21</v>
      </c>
      <c r="Y22" s="75" t="str">
        <f t="shared" si="34"/>
        <v>QE Dec-21</v>
      </c>
      <c r="Z22" s="75" t="str">
        <f t="shared" ref="Z22" si="37">Z9</f>
        <v>QE Mar-22</v>
      </c>
      <c r="AA22" s="75" t="str">
        <f>AA9</f>
        <v>FY 2021-22</v>
      </c>
      <c r="AB22" s="75" t="str">
        <f>AB9</f>
        <v>QE Jun-22</v>
      </c>
      <c r="AC22" s="75" t="str">
        <f>AC9</f>
        <v>QE Sep-22</v>
      </c>
      <c r="AD22" s="75" t="str">
        <f>AD9</f>
        <v>QE Dec-22</v>
      </c>
      <c r="AE22" s="75" t="str">
        <f t="shared" ref="AE22:AF22" si="38">AE9</f>
        <v>QE Mar-23</v>
      </c>
      <c r="AF22" s="75" t="str">
        <f t="shared" si="38"/>
        <v>FY 2022-23</v>
      </c>
      <c r="AG22" s="51"/>
      <c r="AH22" s="75" t="s">
        <v>243</v>
      </c>
      <c r="AI22" s="75" t="s">
        <v>244</v>
      </c>
      <c r="AJ22" s="75" t="s">
        <v>245</v>
      </c>
      <c r="AK22" s="75" t="s">
        <v>246</v>
      </c>
      <c r="AL22" s="75" t="s">
        <v>247</v>
      </c>
      <c r="AM22" s="75" t="str">
        <f>AM9</f>
        <v>QE Jun-18</v>
      </c>
      <c r="AN22" s="75" t="str">
        <f t="shared" ref="AN22:AQ22" si="39">AN9</f>
        <v>QE Sep-18</v>
      </c>
      <c r="AO22" s="75" t="str">
        <f t="shared" si="39"/>
        <v>QE Dec-18</v>
      </c>
      <c r="AP22" s="75" t="str">
        <f t="shared" si="39"/>
        <v>QE Mar-19</v>
      </c>
      <c r="AQ22" s="75" t="str">
        <f t="shared" si="39"/>
        <v>FY 2018-19</v>
      </c>
      <c r="AR22" s="75" t="str">
        <f>AR9</f>
        <v>QE Jun-19</v>
      </c>
      <c r="AS22" s="75" t="str">
        <f t="shared" ref="AS22:AV22" si="40">AS9</f>
        <v>QE Sep-19</v>
      </c>
      <c r="AT22" s="75" t="str">
        <f t="shared" si="40"/>
        <v>QE Dec-19</v>
      </c>
      <c r="AU22" s="75" t="str">
        <f t="shared" si="40"/>
        <v>QE Mar-20</v>
      </c>
      <c r="AV22" s="75" t="str">
        <f t="shared" si="40"/>
        <v>FY 2019-20</v>
      </c>
      <c r="AW22" s="75" t="str">
        <f>AW9</f>
        <v>QE Jun-20</v>
      </c>
      <c r="AX22" s="75" t="str">
        <f t="shared" ref="AX22:BA22" si="41">AX9</f>
        <v>QE Sep-20</v>
      </c>
      <c r="AY22" s="75" t="str">
        <f t="shared" si="41"/>
        <v>QE Dec-20</v>
      </c>
      <c r="AZ22" s="75" t="str">
        <f t="shared" si="41"/>
        <v>QE Mar-21</v>
      </c>
      <c r="BA22" s="75" t="str">
        <f t="shared" si="41"/>
        <v>FY 2020-21</v>
      </c>
      <c r="BB22" s="75" t="str">
        <f>BB9</f>
        <v>QE Jun-21</v>
      </c>
      <c r="BC22" s="75" t="str">
        <f>BC9</f>
        <v>QE Sep-21</v>
      </c>
      <c r="BD22" s="75" t="str">
        <f>BD9</f>
        <v>QE Dec-21</v>
      </c>
      <c r="BE22" s="75" t="str">
        <f t="shared" ref="BE22" si="42">BE9</f>
        <v>QE Mar-22</v>
      </c>
      <c r="BF22" s="75" t="str">
        <f>BF9</f>
        <v>FY 2021-22</v>
      </c>
      <c r="BG22" s="75" t="str">
        <f>BG9</f>
        <v>QE Jun-22</v>
      </c>
      <c r="BH22" s="75" t="str">
        <f>BH9</f>
        <v>QE Sep-22</v>
      </c>
      <c r="BI22" s="75" t="str">
        <f>BI9</f>
        <v>QE Dec-22</v>
      </c>
      <c r="BJ22" s="75" t="str">
        <f>BJ9</f>
        <v>QE Mar-23</v>
      </c>
      <c r="BK22" s="75" t="str">
        <f>BK9</f>
        <v>FY 2022-23</v>
      </c>
    </row>
    <row r="23" spans="2:63">
      <c r="B23" s="12"/>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7"/>
      <c r="AH23" s="76"/>
      <c r="AI23" s="76"/>
      <c r="AJ23" s="76"/>
      <c r="AK23" s="76"/>
      <c r="AL23" s="76"/>
      <c r="AM23" s="76"/>
      <c r="AN23" s="76"/>
      <c r="AO23" s="228"/>
      <c r="AP23" s="76"/>
      <c r="AQ23" s="76"/>
      <c r="AR23" s="76"/>
      <c r="AS23" s="76"/>
      <c r="AT23" s="228"/>
      <c r="AU23" s="76"/>
      <c r="AV23" s="76"/>
      <c r="AW23" s="76"/>
      <c r="AX23" s="76"/>
      <c r="AY23" s="228"/>
      <c r="AZ23" s="76"/>
      <c r="BA23" s="76"/>
      <c r="BB23" s="76"/>
      <c r="BC23" s="76"/>
      <c r="BD23" s="76"/>
      <c r="BE23" s="76"/>
      <c r="BF23" s="76"/>
      <c r="BG23" s="76"/>
      <c r="BH23" s="76"/>
      <c r="BI23" s="76"/>
      <c r="BJ23" s="76"/>
      <c r="BK23" s="76"/>
    </row>
    <row r="24" spans="2:63">
      <c r="B24" s="27" t="s">
        <v>17</v>
      </c>
      <c r="C24" s="106">
        <v>0.34360099397347132</v>
      </c>
      <c r="D24" s="106">
        <v>0.32097264245526891</v>
      </c>
      <c r="E24" s="106">
        <v>0.30046389577171106</v>
      </c>
      <c r="F24" s="106">
        <v>0.30902916832545418</v>
      </c>
      <c r="G24" s="106">
        <v>0.31805282358945303</v>
      </c>
      <c r="H24" s="106">
        <v>0.30584316794155547</v>
      </c>
      <c r="I24" s="106">
        <v>0.2942641727552181</v>
      </c>
      <c r="J24" s="226">
        <v>0.29053264032323939</v>
      </c>
      <c r="K24" s="106">
        <v>0.26980412358213807</v>
      </c>
      <c r="L24" s="106">
        <v>0.28983891386768768</v>
      </c>
      <c r="M24" s="106">
        <v>0.26823820627662753</v>
      </c>
      <c r="N24" s="106">
        <v>0.26531352325624796</v>
      </c>
      <c r="O24" s="226">
        <v>0.29142691977721874</v>
      </c>
      <c r="P24" s="106">
        <v>0.31223797130299852</v>
      </c>
      <c r="Q24" s="106">
        <v>0.28527159059110618</v>
      </c>
      <c r="R24" s="106">
        <v>0.26390995795394467</v>
      </c>
      <c r="S24" s="106">
        <v>0.27650498558480152</v>
      </c>
      <c r="T24" s="226">
        <v>0.28682423003542845</v>
      </c>
      <c r="U24" s="106">
        <v>0.29119567202769819</v>
      </c>
      <c r="V24" s="106">
        <v>0.28025833665842736</v>
      </c>
      <c r="W24" s="106">
        <v>0.29668760783683201</v>
      </c>
      <c r="X24" s="106">
        <v>0.29221788339485333</v>
      </c>
      <c r="Y24" s="226">
        <v>0.29845321445028689</v>
      </c>
      <c r="Z24" s="106">
        <v>0.29395863417348689</v>
      </c>
      <c r="AA24" s="106">
        <v>0.29530282326817014</v>
      </c>
      <c r="AB24" s="106">
        <v>0.28464762647803132</v>
      </c>
      <c r="AC24" s="106">
        <v>0.2548473742269291</v>
      </c>
      <c r="AD24" s="106">
        <v>0.24522182126076064</v>
      </c>
      <c r="AE24" s="106">
        <v>0.23346760652619047</v>
      </c>
      <c r="AF24" s="106">
        <v>0.2541244106827919</v>
      </c>
      <c r="AG24" s="107"/>
      <c r="AH24" s="106">
        <v>0.32546045096493065</v>
      </c>
      <c r="AI24" s="106">
        <v>0.30533318348990574</v>
      </c>
      <c r="AJ24" s="106">
        <v>0.28747874183334909</v>
      </c>
      <c r="AK24" s="106">
        <v>0.29337775123234228</v>
      </c>
      <c r="AL24" s="106">
        <v>0.30243450974310487</v>
      </c>
      <c r="AM24" s="106">
        <v>0.29259538023260412</v>
      </c>
      <c r="AN24" s="106">
        <v>0.28108600426547886</v>
      </c>
      <c r="AO24" s="226">
        <v>0.27644979674009867</v>
      </c>
      <c r="AP24" s="106">
        <v>0.25606411311241917</v>
      </c>
      <c r="AQ24" s="106">
        <v>0.27627312879549049</v>
      </c>
      <c r="AR24" s="106">
        <v>0.25794911493663836</v>
      </c>
      <c r="AS24" s="106">
        <v>0.24701285681676624</v>
      </c>
      <c r="AT24" s="226">
        <v>0.25718767273835347</v>
      </c>
      <c r="AU24" s="106">
        <v>0.27563053156114692</v>
      </c>
      <c r="AV24" s="106">
        <v>0.25971401113129661</v>
      </c>
      <c r="AW24" s="106">
        <v>0.24059507285077703</v>
      </c>
      <c r="AX24" s="106">
        <v>0.24891541476662299</v>
      </c>
      <c r="AY24" s="226">
        <v>0.24285484561404649</v>
      </c>
      <c r="AZ24" s="106">
        <v>0.24294951708819545</v>
      </c>
      <c r="BA24" s="106">
        <v>0.24385157779367247</v>
      </c>
      <c r="BB24" s="106">
        <v>0.24611390283818491</v>
      </c>
      <c r="BC24" s="106">
        <v>0.238782355213009</v>
      </c>
      <c r="BD24" s="106">
        <v>0.23676920721461611</v>
      </c>
      <c r="BE24" s="106">
        <v>0.23287076844574367</v>
      </c>
      <c r="BF24" s="106">
        <v>0.23837390466831521</v>
      </c>
      <c r="BG24" s="106">
        <v>0.23121040905031678</v>
      </c>
      <c r="BH24" s="106">
        <v>0.2089903623992328</v>
      </c>
      <c r="BI24" s="106">
        <v>0.20918414379913303</v>
      </c>
      <c r="BJ24" s="106">
        <v>0.20853083163286562</v>
      </c>
      <c r="BK24" s="106">
        <v>0.21417367329248244</v>
      </c>
    </row>
    <row r="25" spans="2:63">
      <c r="B25" s="27" t="s">
        <v>18</v>
      </c>
      <c r="C25" s="106">
        <v>0.46145120535140915</v>
      </c>
      <c r="D25" s="106">
        <v>0.4711977894329803</v>
      </c>
      <c r="E25" s="106">
        <v>0.45442359853463671</v>
      </c>
      <c r="F25" s="106">
        <v>0.47220966524094232</v>
      </c>
      <c r="G25" s="106">
        <v>0.46497023082827726</v>
      </c>
      <c r="H25" s="106">
        <v>0.46772201370382205</v>
      </c>
      <c r="I25" s="106">
        <v>0.48796323877818032</v>
      </c>
      <c r="J25" s="226">
        <v>0.47321713914193558</v>
      </c>
      <c r="K25" s="106">
        <v>0.49503133924416087</v>
      </c>
      <c r="L25" s="106">
        <v>0.48116393525350648</v>
      </c>
      <c r="M25" s="106">
        <v>0.49869928137811043</v>
      </c>
      <c r="N25" s="106">
        <v>0.50497501905376641</v>
      </c>
      <c r="O25" s="226">
        <v>0.48706288778153589</v>
      </c>
      <c r="P25" s="106">
        <v>0.48297430109670836</v>
      </c>
      <c r="Q25" s="106">
        <v>0.49302337678997699</v>
      </c>
      <c r="R25" s="106">
        <v>0.55257183568156898</v>
      </c>
      <c r="S25" s="106">
        <v>0.54440732116849166</v>
      </c>
      <c r="T25" s="226">
        <v>0.53357033025999712</v>
      </c>
      <c r="U25" s="106">
        <v>0.53093441013643528</v>
      </c>
      <c r="V25" s="106">
        <v>0.53983538464782799</v>
      </c>
      <c r="W25" s="106">
        <v>0.53578017199489181</v>
      </c>
      <c r="X25" s="106">
        <v>0.55436366369579115</v>
      </c>
      <c r="Y25" s="226">
        <v>0.56087530940907637</v>
      </c>
      <c r="Z25" s="106">
        <v>0.5708672794269789</v>
      </c>
      <c r="AA25" s="106">
        <v>0.55623373701343604</v>
      </c>
      <c r="AB25" s="106">
        <v>0.57694252805317414</v>
      </c>
      <c r="AC25" s="106">
        <v>0.59436510969955281</v>
      </c>
      <c r="AD25" s="106">
        <v>0.6018021489083405</v>
      </c>
      <c r="AE25" s="106">
        <v>0.60375631950121056</v>
      </c>
      <c r="AF25" s="106">
        <v>0.59444194734275568</v>
      </c>
      <c r="AG25" s="107"/>
      <c r="AH25" s="106">
        <v>0.47420408181856494</v>
      </c>
      <c r="AI25" s="106">
        <v>0.48205048691346591</v>
      </c>
      <c r="AJ25" s="106">
        <v>0.46285884632889629</v>
      </c>
      <c r="AK25" s="106">
        <v>0.48290584818715082</v>
      </c>
      <c r="AL25" s="106">
        <v>0.47561922424813274</v>
      </c>
      <c r="AM25" s="106">
        <v>0.47664835665427191</v>
      </c>
      <c r="AN25" s="106">
        <v>0.49707495102116295</v>
      </c>
      <c r="AO25" s="226">
        <v>0.48261044365482181</v>
      </c>
      <c r="AP25" s="106">
        <v>0.50434628610118937</v>
      </c>
      <c r="AQ25" s="106">
        <v>0.49035532388012237</v>
      </c>
      <c r="AR25" s="106">
        <v>0.50571134801140338</v>
      </c>
      <c r="AS25" s="106">
        <v>0.51755368992427608</v>
      </c>
      <c r="AT25" s="226">
        <v>0.51059845101937695</v>
      </c>
      <c r="AU25" s="106">
        <v>0.5086815252331689</v>
      </c>
      <c r="AV25" s="106">
        <v>0.51065312812205921</v>
      </c>
      <c r="AW25" s="106">
        <v>0.57007397281733541</v>
      </c>
      <c r="AX25" s="106">
        <v>0.56516760844352376</v>
      </c>
      <c r="AY25" s="226">
        <v>0.56646651091432731</v>
      </c>
      <c r="AZ25" s="106">
        <v>0.56707350071935414</v>
      </c>
      <c r="BA25" s="106">
        <v>0.56714192764311444</v>
      </c>
      <c r="BB25" s="106">
        <v>0.57430698975684547</v>
      </c>
      <c r="BC25" s="106">
        <v>0.59621653688859144</v>
      </c>
      <c r="BD25" s="106">
        <v>0.61019067562059626</v>
      </c>
      <c r="BE25" s="106">
        <v>0.62025965981983855</v>
      </c>
      <c r="BF25" s="106">
        <v>0.60116904565733797</v>
      </c>
      <c r="BG25" s="106">
        <v>0.62004045357354864</v>
      </c>
      <c r="BH25" s="106">
        <v>0.63094259318783197</v>
      </c>
      <c r="BI25" s="106">
        <v>0.6305358250385904</v>
      </c>
      <c r="BJ25" s="106">
        <v>0.62339767524560863</v>
      </c>
      <c r="BK25" s="106">
        <v>0.62628156573516669</v>
      </c>
    </row>
    <row r="26" spans="2:63">
      <c r="B26" s="27" t="s">
        <v>215</v>
      </c>
      <c r="C26" s="106">
        <v>5.8282670237327604E-2</v>
      </c>
      <c r="D26" s="106">
        <v>5.781053664798734E-2</v>
      </c>
      <c r="E26" s="151">
        <v>5.501304573797456E-2</v>
      </c>
      <c r="F26" s="151">
        <v>5.5039136309347612E-2</v>
      </c>
      <c r="G26" s="106">
        <v>5.6485459894626465E-2</v>
      </c>
      <c r="H26" s="106">
        <v>5.5458418531788192E-2</v>
      </c>
      <c r="I26" s="106">
        <v>5.0021118517449038E-2</v>
      </c>
      <c r="J26" s="229">
        <v>4.4527397075992535E-2</v>
      </c>
      <c r="K26" s="151">
        <v>4.3732972323237834E-2</v>
      </c>
      <c r="L26" s="106">
        <v>4.8371603885093879E-2</v>
      </c>
      <c r="M26" s="106">
        <v>4.1297659452728813E-2</v>
      </c>
      <c r="N26" s="106">
        <v>4.0181172131303573E-2</v>
      </c>
      <c r="O26" s="229">
        <v>3.854102812684225E-2</v>
      </c>
      <c r="P26" s="151">
        <v>3.3240395359709643E-2</v>
      </c>
      <c r="Q26" s="106">
        <v>3.8159770562408914E-2</v>
      </c>
      <c r="R26" s="106">
        <v>2.8346504134869679E-2</v>
      </c>
      <c r="S26" s="106">
        <v>2.659330248214074E-2</v>
      </c>
      <c r="T26" s="229">
        <v>3.2129916251443361E-2</v>
      </c>
      <c r="U26" s="151">
        <v>2.9530118368484206E-2</v>
      </c>
      <c r="V26" s="106">
        <v>2.922340472091146E-2</v>
      </c>
      <c r="W26" s="106">
        <v>2.9735338033871433E-2</v>
      </c>
      <c r="X26" s="106">
        <v>2.6670596582019791E-2</v>
      </c>
      <c r="Y26" s="229">
        <v>1.3086632376444238E-2</v>
      </c>
      <c r="Z26" s="151">
        <v>1.1691596530315772E-2</v>
      </c>
      <c r="AA26" s="106">
        <v>1.985921251017737E-2</v>
      </c>
      <c r="AB26" s="106">
        <v>1.1409252289248254E-2</v>
      </c>
      <c r="AC26" s="106">
        <v>9.5616947601407289E-3</v>
      </c>
      <c r="AD26" s="106">
        <v>1.1033087022225604E-2</v>
      </c>
      <c r="AE26" s="106">
        <v>1.0991729455304034E-2</v>
      </c>
      <c r="AF26" s="106">
        <v>1.0744107130466267E-2</v>
      </c>
      <c r="AG26" s="107"/>
      <c r="AH26" s="106">
        <v>5.989339675638955E-2</v>
      </c>
      <c r="AI26" s="106">
        <v>5.9142037515553213E-2</v>
      </c>
      <c r="AJ26" s="151">
        <v>5.6034226579403462E-2</v>
      </c>
      <c r="AK26" s="151">
        <v>5.6285846646938233E-2</v>
      </c>
      <c r="AL26" s="106">
        <v>5.7779119683692703E-2</v>
      </c>
      <c r="AM26" s="106">
        <v>5.6516826835866438E-2</v>
      </c>
      <c r="AN26" s="106">
        <v>5.0955160268512815E-2</v>
      </c>
      <c r="AO26" s="229">
        <v>4.5411260666942364E-2</v>
      </c>
      <c r="AP26" s="151">
        <v>4.4555890552440962E-2</v>
      </c>
      <c r="AQ26" s="106">
        <v>4.9295617879547511E-2</v>
      </c>
      <c r="AR26" s="106">
        <v>4.1878333920679404E-2</v>
      </c>
      <c r="AS26" s="106">
        <v>4.1182064691054433E-2</v>
      </c>
      <c r="AT26" s="229">
        <v>4.0403384770072201E-2</v>
      </c>
      <c r="AU26" s="151">
        <v>3.5009678511952386E-2</v>
      </c>
      <c r="AV26" s="106">
        <v>3.9524304776353832E-2</v>
      </c>
      <c r="AW26" s="106">
        <v>2.9244350117331157E-2</v>
      </c>
      <c r="AX26" s="106">
        <v>2.7607404566469977E-2</v>
      </c>
      <c r="AY26" s="229">
        <v>3.4110820116358326E-2</v>
      </c>
      <c r="AZ26" s="151">
        <v>3.1540143716754114E-2</v>
      </c>
      <c r="BA26" s="106">
        <v>3.0701614894186428E-2</v>
      </c>
      <c r="BB26" s="106">
        <v>3.1873543233320242E-2</v>
      </c>
      <c r="BC26" s="106">
        <v>2.8684150445348302E-2</v>
      </c>
      <c r="BD26" s="106">
        <v>1.4237283969219515E-2</v>
      </c>
      <c r="BE26" s="151">
        <v>1.2703172782864088E-2</v>
      </c>
      <c r="BF26" s="106">
        <v>2.1463537786024681E-2</v>
      </c>
      <c r="BG26" s="106">
        <v>1.2261529737167405E-2</v>
      </c>
      <c r="BH26" s="106">
        <v>1.0150125552092507E-2</v>
      </c>
      <c r="BI26" s="106">
        <v>1.1559873358546545E-2</v>
      </c>
      <c r="BJ26" s="106">
        <v>1.1349311581576704E-2</v>
      </c>
      <c r="BK26" s="106">
        <v>1.1319585143971899E-2</v>
      </c>
    </row>
    <row r="27" spans="2:63">
      <c r="B27" s="27" t="s">
        <v>220</v>
      </c>
      <c r="C27" s="106">
        <v>4.8102801447548929E-2</v>
      </c>
      <c r="D27" s="106">
        <v>5.4960514131642699E-2</v>
      </c>
      <c r="E27" s="106">
        <v>6.3238428853947357E-2</v>
      </c>
      <c r="F27" s="106">
        <v>6.3244493449584993E-2</v>
      </c>
      <c r="G27" s="106">
        <v>5.7614218602343753E-2</v>
      </c>
      <c r="H27" s="106">
        <v>5.6656188283387615E-2</v>
      </c>
      <c r="I27" s="106">
        <v>6.2213700932902662E-2</v>
      </c>
      <c r="J27" s="226">
        <v>6.8041882968745693E-2</v>
      </c>
      <c r="K27" s="106">
        <v>8.707813464668275E-2</v>
      </c>
      <c r="L27" s="106">
        <v>6.8748477167729763E-2</v>
      </c>
      <c r="M27" s="106">
        <v>8.8540359775704833E-2</v>
      </c>
      <c r="N27" s="106">
        <v>8.548472999299972E-2</v>
      </c>
      <c r="O27" s="226">
        <v>8.3321575870740586E-2</v>
      </c>
      <c r="P27" s="106">
        <v>7.9899108979538933E-2</v>
      </c>
      <c r="Q27" s="106">
        <v>8.4139315337857498E-2</v>
      </c>
      <c r="R27" s="106">
        <v>6.6845120773688621E-2</v>
      </c>
      <c r="S27" s="106">
        <v>6.4035884505073207E-2</v>
      </c>
      <c r="T27" s="226">
        <v>5.9060715199101083E-2</v>
      </c>
      <c r="U27" s="106">
        <v>6.1029813652682625E-2</v>
      </c>
      <c r="V27" s="106">
        <v>6.2572745926419274E-2</v>
      </c>
      <c r="W27" s="106">
        <v>5.8854270785916575E-2</v>
      </c>
      <c r="X27" s="106">
        <v>5.7189743429646923E-2</v>
      </c>
      <c r="Y27" s="226">
        <v>5.5688855971992815E-2</v>
      </c>
      <c r="Z27" s="106">
        <v>5.5174966361615674E-2</v>
      </c>
      <c r="AA27" s="106">
        <v>5.6642853732718129E-2</v>
      </c>
      <c r="AB27" s="106">
        <v>5.7571890828112877E-2</v>
      </c>
      <c r="AC27" s="106">
        <v>6.2742925436908736E-2</v>
      </c>
      <c r="AD27" s="106">
        <v>6.5543356835067165E-2</v>
      </c>
      <c r="AE27" s="106">
        <v>7.1619780951177131E-2</v>
      </c>
      <c r="AF27" s="106">
        <v>6.4480687477371651E-2</v>
      </c>
      <c r="AG27" s="107"/>
      <c r="AH27" s="106">
        <v>4.943219245892911E-2</v>
      </c>
      <c r="AI27" s="106">
        <v>5.6226372857254375E-2</v>
      </c>
      <c r="AJ27" s="106">
        <v>6.4412293545884208E-2</v>
      </c>
      <c r="AK27" s="106">
        <v>6.4677066143606146E-2</v>
      </c>
      <c r="AL27" s="106">
        <v>5.8933729818564096E-2</v>
      </c>
      <c r="AM27" s="106">
        <v>5.7737455685958547E-2</v>
      </c>
      <c r="AN27" s="106">
        <v>6.3375414142879283E-2</v>
      </c>
      <c r="AO27" s="226">
        <v>6.9392506336940926E-2</v>
      </c>
      <c r="AP27" s="106">
        <v>8.8716673729645645E-2</v>
      </c>
      <c r="AQ27" s="106">
        <v>7.0061738459442566E-2</v>
      </c>
      <c r="AR27" s="106">
        <v>8.9785300215096106E-2</v>
      </c>
      <c r="AS27" s="106">
        <v>8.7614111135558462E-2</v>
      </c>
      <c r="AT27" s="226">
        <v>8.7347791513887621E-2</v>
      </c>
      <c r="AU27" s="106">
        <v>8.4151890749037714E-2</v>
      </c>
      <c r="AV27" s="106">
        <v>8.7148006764045133E-2</v>
      </c>
      <c r="AW27" s="106">
        <v>6.8962370324047853E-2</v>
      </c>
      <c r="AX27" s="106">
        <v>6.6477812279634951E-2</v>
      </c>
      <c r="AY27" s="226">
        <v>6.2701982051058258E-2</v>
      </c>
      <c r="AZ27" s="106">
        <v>6.5183927459859278E-2</v>
      </c>
      <c r="BA27" s="106">
        <v>6.5737868898281454E-2</v>
      </c>
      <c r="BB27" s="106">
        <v>6.308635678611163E-2</v>
      </c>
      <c r="BC27" s="106">
        <v>6.1507405708831342E-2</v>
      </c>
      <c r="BD27" s="106">
        <v>6.0585338808887265E-2</v>
      </c>
      <c r="BE27" s="106">
        <v>5.9948795629657908E-2</v>
      </c>
      <c r="BF27" s="106">
        <v>6.1218743229492043E-2</v>
      </c>
      <c r="BG27" s="106">
        <v>6.1872542872866379E-2</v>
      </c>
      <c r="BH27" s="106">
        <v>6.6604151948564089E-2</v>
      </c>
      <c r="BI27" s="106">
        <v>6.8672793297207588E-2</v>
      </c>
      <c r="BJ27" s="106">
        <v>7.3949710345804553E-2</v>
      </c>
      <c r="BK27" s="106">
        <v>6.7934414947543001E-2</v>
      </c>
    </row>
    <row r="28" spans="2:63">
      <c r="B28" s="27" t="s">
        <v>216</v>
      </c>
      <c r="C28" s="106">
        <v>6.7884426906126505E-2</v>
      </c>
      <c r="D28" s="106">
        <v>7.4420689768033066E-2</v>
      </c>
      <c r="E28" s="151">
        <v>9.6584500885365368E-2</v>
      </c>
      <c r="F28" s="151">
        <v>7.9046124052125535E-2</v>
      </c>
      <c r="G28" s="106">
        <v>7.9619333127488215E-2</v>
      </c>
      <c r="H28" s="106">
        <v>9.5269456221625873E-2</v>
      </c>
      <c r="I28" s="106">
        <v>8.7609292614558881E-2</v>
      </c>
      <c r="J28" s="229">
        <v>0.10316188746945124</v>
      </c>
      <c r="K28" s="151">
        <v>8.8244652751582317E-2</v>
      </c>
      <c r="L28" s="106">
        <v>9.3505337981520817E-2</v>
      </c>
      <c r="M28" s="106">
        <v>8.8564875984632238E-2</v>
      </c>
      <c r="N28" s="106">
        <v>8.7222838577130937E-2</v>
      </c>
      <c r="O28" s="229">
        <v>8.4866587939107341E-2</v>
      </c>
      <c r="P28" s="151">
        <v>7.760711421398156E-2</v>
      </c>
      <c r="Q28" s="106">
        <v>8.4353430425681164E-2</v>
      </c>
      <c r="R28" s="106">
        <v>7.2725886900335976E-2</v>
      </c>
      <c r="S28" s="106">
        <v>7.6845898432268633E-2</v>
      </c>
      <c r="T28" s="229">
        <v>7.2268719989219202E-2</v>
      </c>
      <c r="U28" s="151">
        <v>7.1674353834040583E-2</v>
      </c>
      <c r="V28" s="106">
        <v>7.3330283215634673E-2</v>
      </c>
      <c r="W28" s="106">
        <v>6.4692360843621247E-2</v>
      </c>
      <c r="X28" s="106">
        <v>5.5817780061856351E-2</v>
      </c>
      <c r="Y28" s="229">
        <v>5.6788699295846734E-2</v>
      </c>
      <c r="Z28" s="151">
        <v>5.2822691051269369E-2</v>
      </c>
      <c r="AA28" s="106">
        <v>5.7285016744492025E-2</v>
      </c>
      <c r="AB28" s="106">
        <v>5.3414072593300305E-2</v>
      </c>
      <c r="AC28" s="106">
        <v>5.783556428986613E-2</v>
      </c>
      <c r="AD28" s="106">
        <v>5.629944246758832E-2</v>
      </c>
      <c r="AE28" s="106">
        <v>5.8622672769471827E-2</v>
      </c>
      <c r="AF28" s="106">
        <v>5.6586233453529769E-2</v>
      </c>
      <c r="AG28" s="107"/>
      <c r="AH28" s="106">
        <v>6.9760511962006291E-2</v>
      </c>
      <c r="AI28" s="106">
        <v>7.6134758149621701E-2</v>
      </c>
      <c r="AJ28" s="151">
        <v>9.8377352754590724E-2</v>
      </c>
      <c r="AK28" s="151">
        <v>8.0836624895895465E-2</v>
      </c>
      <c r="AL28" s="106">
        <v>8.1442817080552385E-2</v>
      </c>
      <c r="AM28" s="106">
        <v>9.708764697173157E-2</v>
      </c>
      <c r="AN28" s="106">
        <v>8.9245216390525947E-2</v>
      </c>
      <c r="AO28" s="229">
        <v>0.10520963879325526</v>
      </c>
      <c r="AP28" s="151">
        <v>8.9905142069395982E-2</v>
      </c>
      <c r="AQ28" s="106">
        <v>9.5291514868611107E-2</v>
      </c>
      <c r="AR28" s="106">
        <v>8.9810161139360023E-2</v>
      </c>
      <c r="AS28" s="106">
        <v>8.939551512043635E-2</v>
      </c>
      <c r="AT28" s="229">
        <v>8.8967460736700893E-2</v>
      </c>
      <c r="AU28" s="151">
        <v>8.173790021057073E-2</v>
      </c>
      <c r="AV28" s="106">
        <v>8.7369778275341772E-2</v>
      </c>
      <c r="AW28" s="106">
        <v>7.5029403590215621E-2</v>
      </c>
      <c r="AX28" s="106">
        <v>7.9776319948161645E-2</v>
      </c>
      <c r="AY28" s="229">
        <v>7.6724299195177148E-2</v>
      </c>
      <c r="AZ28" s="151">
        <v>7.6553009118438042E-2</v>
      </c>
      <c r="BA28" s="106">
        <v>7.703955568726148E-2</v>
      </c>
      <c r="BB28" s="106">
        <v>6.93442515388904E-2</v>
      </c>
      <c r="BC28" s="106">
        <v>6.0031863025480123E-2</v>
      </c>
      <c r="BD28" s="106">
        <v>6.1781886650449938E-2</v>
      </c>
      <c r="BE28" s="151">
        <v>5.7392997572248611E-2</v>
      </c>
      <c r="BF28" s="106">
        <v>6.1912783341149691E-2</v>
      </c>
      <c r="BG28" s="106">
        <v>5.7404133319338108E-2</v>
      </c>
      <c r="BH28" s="106">
        <v>6.1394789694125214E-2</v>
      </c>
      <c r="BI28" s="106">
        <v>5.8987518522337849E-2</v>
      </c>
      <c r="BJ28" s="106">
        <v>6.052978120604087E-2</v>
      </c>
      <c r="BK28" s="106">
        <v>5.9617116599441779E-2</v>
      </c>
    </row>
    <row r="29" spans="2:63">
      <c r="B29" s="27" t="s">
        <v>16</v>
      </c>
      <c r="C29" s="106">
        <v>2.0677902084116382E-2</v>
      </c>
      <c r="D29" s="106">
        <v>2.0637827564091143E-2</v>
      </c>
      <c r="E29" s="151">
        <v>3.0276530216364887E-2</v>
      </c>
      <c r="F29" s="151">
        <v>2.1431412622545273E-2</v>
      </c>
      <c r="G29" s="106">
        <v>2.325793395781128E-2</v>
      </c>
      <c r="H29" s="106">
        <v>1.9050755317820803E-2</v>
      </c>
      <c r="I29" s="106">
        <v>1.7928476401690985E-2</v>
      </c>
      <c r="J29" s="229">
        <v>2.0519053020635922E-2</v>
      </c>
      <c r="K29" s="151">
        <v>1.6108777452198159E-2</v>
      </c>
      <c r="L29" s="106">
        <v>1.8371731844461409E-2</v>
      </c>
      <c r="M29" s="106">
        <v>1.4659617132196191E-2</v>
      </c>
      <c r="N29" s="106">
        <v>1.6822716988551138E-2</v>
      </c>
      <c r="O29" s="229">
        <v>1.4781000504555103E-2</v>
      </c>
      <c r="P29" s="151">
        <v>1.4041109047062785E-2</v>
      </c>
      <c r="Q29" s="106">
        <v>1.505251629296904E-2</v>
      </c>
      <c r="R29" s="106">
        <v>1.5600694555592192E-2</v>
      </c>
      <c r="S29" s="106">
        <v>1.161260782722417E-2</v>
      </c>
      <c r="T29" s="229">
        <v>1.6146088264810829E-2</v>
      </c>
      <c r="U29" s="151">
        <v>1.5635631980659096E-2</v>
      </c>
      <c r="V29" s="106">
        <v>1.4779844830779097E-2</v>
      </c>
      <c r="W29" s="106">
        <v>1.4250250504866798E-2</v>
      </c>
      <c r="X29" s="106">
        <v>1.3740332835832479E-2</v>
      </c>
      <c r="Y29" s="229">
        <v>1.5107288496352801E-2</v>
      </c>
      <c r="Z29" s="151">
        <v>1.5484832456333395E-2</v>
      </c>
      <c r="AA29" s="106">
        <v>1.4676356731006198E-2</v>
      </c>
      <c r="AB29" s="106">
        <v>1.6014629758133354E-2</v>
      </c>
      <c r="AC29" s="106">
        <v>2.0647331586602802E-2</v>
      </c>
      <c r="AD29" s="106">
        <v>2.010014350601768E-2</v>
      </c>
      <c r="AE29" s="106">
        <v>2.1541890796646115E-2</v>
      </c>
      <c r="AF29" s="106">
        <v>1.9622613913084633E-2</v>
      </c>
      <c r="AG29" s="107"/>
      <c r="AH29" s="106">
        <v>2.1249366039179329E-2</v>
      </c>
      <c r="AI29" s="106">
        <v>2.1113161074201688E-2</v>
      </c>
      <c r="AJ29" s="151">
        <v>3.0838538957876277E-2</v>
      </c>
      <c r="AK29" s="151">
        <v>2.1916862894067052E-2</v>
      </c>
      <c r="AL29" s="106">
        <v>2.3790599425953112E-2</v>
      </c>
      <c r="AM29" s="106">
        <v>1.9414333619567486E-2</v>
      </c>
      <c r="AN29" s="106">
        <v>1.8263253911440184E-2</v>
      </c>
      <c r="AO29" s="229">
        <v>2.0926353807941264E-2</v>
      </c>
      <c r="AP29" s="151">
        <v>1.6411894434908848E-2</v>
      </c>
      <c r="AQ29" s="106">
        <v>1.8722676116786085E-2</v>
      </c>
      <c r="AR29" s="106">
        <v>1.4865741776822631E-2</v>
      </c>
      <c r="AS29" s="106">
        <v>1.7241762311908378E-2</v>
      </c>
      <c r="AT29" s="229">
        <v>1.5495239221608725E-2</v>
      </c>
      <c r="AU29" s="151">
        <v>1.478847373412313E-2</v>
      </c>
      <c r="AV29" s="106">
        <v>1.5590770930903192E-2</v>
      </c>
      <c r="AW29" s="106">
        <v>1.6094830300292962E-2</v>
      </c>
      <c r="AX29" s="106">
        <v>1.2055439995586665E-2</v>
      </c>
      <c r="AY29" s="229">
        <v>1.714154210903257E-2</v>
      </c>
      <c r="AZ29" s="151">
        <v>1.6699901897398946E-2</v>
      </c>
      <c r="BA29" s="106">
        <v>1.5527455083483481E-2</v>
      </c>
      <c r="BB29" s="106">
        <v>1.5274955846647204E-2</v>
      </c>
      <c r="BC29" s="106">
        <v>1.477768871873995E-2</v>
      </c>
      <c r="BD29" s="106">
        <v>1.6435607736231008E-2</v>
      </c>
      <c r="BE29" s="151">
        <v>1.6824605749647101E-2</v>
      </c>
      <c r="BF29" s="106">
        <v>1.586198531768044E-2</v>
      </c>
      <c r="BG29" s="106">
        <v>1.7210931446763226E-2</v>
      </c>
      <c r="BH29" s="106">
        <v>2.1917977218153677E-2</v>
      </c>
      <c r="BI29" s="106">
        <v>2.1059845984184512E-2</v>
      </c>
      <c r="BJ29" s="106">
        <v>2.2242689988103768E-2</v>
      </c>
      <c r="BK29" s="106">
        <v>2.0673644281394059E-2</v>
      </c>
    </row>
    <row r="30" spans="2:63" ht="12.75" hidden="1" customHeight="1">
      <c r="B30" s="27"/>
      <c r="C30" s="80"/>
      <c r="D30" s="80"/>
      <c r="E30" s="80"/>
      <c r="F30" s="80"/>
      <c r="G30" s="80"/>
      <c r="H30" s="80"/>
      <c r="I30" s="80"/>
      <c r="J30" s="230"/>
      <c r="K30" s="80"/>
      <c r="L30" s="80"/>
      <c r="M30" s="80"/>
      <c r="N30" s="80"/>
      <c r="O30" s="230"/>
      <c r="P30" s="80"/>
      <c r="Q30" s="80"/>
      <c r="R30" s="80"/>
      <c r="S30" s="80"/>
      <c r="T30" s="230"/>
      <c r="U30" s="80"/>
      <c r="V30" s="80"/>
      <c r="W30" s="80"/>
      <c r="X30" s="80"/>
      <c r="Y30" s="230"/>
      <c r="Z30" s="80"/>
      <c r="AA30" s="80"/>
      <c r="AB30" s="80"/>
      <c r="AC30" s="80"/>
      <c r="AD30" s="80"/>
      <c r="AE30" s="80"/>
      <c r="AF30" s="80"/>
      <c r="AG30" s="59"/>
      <c r="AH30" s="80"/>
      <c r="AI30" s="80"/>
      <c r="AJ30" s="80"/>
      <c r="AK30" s="80"/>
      <c r="AL30" s="80"/>
      <c r="AM30" s="80"/>
      <c r="AN30" s="80"/>
      <c r="AO30" s="230"/>
      <c r="AP30" s="80"/>
      <c r="AQ30" s="80"/>
      <c r="AR30" s="80"/>
      <c r="AS30" s="80"/>
      <c r="AT30" s="230"/>
      <c r="AU30" s="80"/>
      <c r="AV30" s="80"/>
      <c r="AW30" s="80"/>
      <c r="AX30" s="80"/>
      <c r="AY30" s="230"/>
      <c r="AZ30" s="80"/>
      <c r="BA30" s="80"/>
      <c r="BB30" s="80"/>
      <c r="BC30" s="80"/>
      <c r="BD30" s="80"/>
      <c r="BE30" s="80"/>
      <c r="BF30" s="80"/>
      <c r="BG30" s="80"/>
      <c r="BH30" s="80"/>
      <c r="BI30" s="80"/>
      <c r="BJ30" s="80"/>
      <c r="BK30" s="80"/>
    </row>
    <row r="31" spans="2:63">
      <c r="B31" s="23"/>
      <c r="C31" s="78"/>
      <c r="D31" s="78"/>
      <c r="E31" s="78"/>
      <c r="F31" s="78"/>
      <c r="G31" s="78"/>
      <c r="H31" s="78"/>
      <c r="I31" s="78"/>
      <c r="J31" s="231"/>
      <c r="K31" s="78"/>
      <c r="L31" s="78"/>
      <c r="M31" s="78"/>
      <c r="N31" s="78"/>
      <c r="O31" s="231"/>
      <c r="P31" s="78"/>
      <c r="Q31" s="78"/>
      <c r="R31" s="78"/>
      <c r="S31" s="78"/>
      <c r="T31" s="231"/>
      <c r="U31" s="78"/>
      <c r="V31" s="78"/>
      <c r="W31" s="78"/>
      <c r="X31" s="78"/>
      <c r="Y31" s="231"/>
      <c r="Z31" s="78"/>
      <c r="AA31" s="78"/>
      <c r="AB31" s="78"/>
      <c r="AC31" s="78"/>
      <c r="AD31" s="78"/>
      <c r="AE31" s="78"/>
      <c r="AF31" s="78"/>
      <c r="AG31" s="59"/>
      <c r="AH31" s="78"/>
      <c r="AI31" s="78"/>
      <c r="AJ31" s="78"/>
      <c r="AK31" s="78"/>
      <c r="AL31" s="78"/>
      <c r="AM31" s="78"/>
      <c r="AN31" s="78"/>
      <c r="AO31" s="231"/>
      <c r="AP31" s="78"/>
      <c r="AQ31" s="78"/>
      <c r="AR31" s="78"/>
      <c r="AS31" s="78"/>
      <c r="AT31" s="231"/>
      <c r="AU31" s="78"/>
      <c r="AV31" s="78"/>
      <c r="AW31" s="78"/>
      <c r="AX31" s="78"/>
      <c r="AY31" s="231"/>
      <c r="AZ31" s="78"/>
      <c r="BA31" s="78"/>
      <c r="BB31" s="78"/>
      <c r="BC31" s="78"/>
      <c r="BD31" s="78"/>
      <c r="BE31" s="78"/>
      <c r="BF31" s="78"/>
      <c r="BG31" s="78"/>
      <c r="BH31" s="78"/>
      <c r="BI31" s="78"/>
      <c r="BJ31" s="78"/>
      <c r="BK31" s="78"/>
    </row>
    <row r="32" spans="2:63">
      <c r="B32" s="79"/>
      <c r="C32" s="60">
        <f t="shared" ref="C32" si="43">SUM(C23:C31)</f>
        <v>0.99999999999999989</v>
      </c>
      <c r="D32" s="60">
        <v>1.0000000000000033</v>
      </c>
      <c r="E32" s="60">
        <f t="shared" ref="E32" si="44">SUM(E23:E31)</f>
        <v>1</v>
      </c>
      <c r="F32" s="60">
        <f t="shared" ref="F32:G32" si="45">SUM(F23:F31)</f>
        <v>0.99999999999999989</v>
      </c>
      <c r="G32" s="60">
        <f t="shared" si="45"/>
        <v>1</v>
      </c>
      <c r="H32" s="60">
        <f t="shared" ref="H32" si="46">SUM(H23:H31)</f>
        <v>1</v>
      </c>
      <c r="I32" s="60">
        <f t="shared" ref="I32" si="47">SUM(I23:I31)</f>
        <v>1</v>
      </c>
      <c r="J32" s="60">
        <f t="shared" ref="J32:N32" si="48">SUM(J23:J31)</f>
        <v>1.0000000000000002</v>
      </c>
      <c r="K32" s="60">
        <f t="shared" si="48"/>
        <v>1</v>
      </c>
      <c r="L32" s="60">
        <f t="shared" si="48"/>
        <v>1.0000000000000002</v>
      </c>
      <c r="M32" s="60">
        <f t="shared" ref="M32" si="49">SUM(M23:M31)</f>
        <v>1</v>
      </c>
      <c r="N32" s="60">
        <f t="shared" si="48"/>
        <v>0.99999999999999967</v>
      </c>
      <c r="O32" s="60">
        <f t="shared" ref="O32" si="50">SUM(O23:O31)</f>
        <v>0.99999999999999989</v>
      </c>
      <c r="P32" s="60">
        <f t="shared" ref="P32:Q32" si="51">SUM(P23:P31)</f>
        <v>0.99999999999999978</v>
      </c>
      <c r="Q32" s="60">
        <f t="shared" si="51"/>
        <v>0.99999999999999967</v>
      </c>
      <c r="R32" s="60">
        <f t="shared" ref="R32" si="52">SUM(R23:R31)</f>
        <v>1.0000000000000002</v>
      </c>
      <c r="S32" s="60">
        <f t="shared" ref="S32" si="53">SUM(S23:S31)</f>
        <v>1</v>
      </c>
      <c r="T32" s="60">
        <f t="shared" ref="T32:U32" si="54">SUM(T23:T31)</f>
        <v>1</v>
      </c>
      <c r="U32" s="60">
        <f t="shared" si="54"/>
        <v>1.0000000000000002</v>
      </c>
      <c r="V32" s="60">
        <f t="shared" ref="V32" si="55">SUM(V23:V31)</f>
        <v>0.99999999999999989</v>
      </c>
      <c r="W32" s="60">
        <f t="shared" ref="W32" si="56">SUM(W23:W31)</f>
        <v>0.99999999999999989</v>
      </c>
      <c r="X32" s="60">
        <f t="shared" ref="X32:Y32" si="57">SUM(X23:X31)</f>
        <v>0.99999999999999989</v>
      </c>
      <c r="Y32" s="60">
        <f t="shared" si="57"/>
        <v>0.99999999999999989</v>
      </c>
      <c r="Z32" s="60">
        <f t="shared" ref="Z32:AA32" si="58">SUM(Z23:Z31)</f>
        <v>1</v>
      </c>
      <c r="AA32" s="60">
        <f t="shared" si="58"/>
        <v>1</v>
      </c>
      <c r="AB32" s="60">
        <f t="shared" ref="AB32:AC32" si="59">SUM(AB23:AB31)</f>
        <v>1.0000000000000002</v>
      </c>
      <c r="AC32" s="60">
        <f t="shared" si="59"/>
        <v>1.0000000000000002</v>
      </c>
      <c r="AD32" s="60">
        <f t="shared" ref="AD32" si="60">SUM(AD23:AD31)</f>
        <v>0.99999999999999989</v>
      </c>
      <c r="AE32" s="60">
        <f t="shared" ref="AE32:AF32" si="61">SUM(AE23:AE31)</f>
        <v>1.0000000000000002</v>
      </c>
      <c r="AF32" s="60">
        <f t="shared" si="61"/>
        <v>0.99999999999999989</v>
      </c>
      <c r="AG32" s="59"/>
      <c r="AH32" s="60">
        <f t="shared" ref="AH32" si="62">SUM(AH23:AH31)</f>
        <v>1</v>
      </c>
      <c r="AI32" s="60">
        <v>1.0000000000000027</v>
      </c>
      <c r="AJ32" s="60">
        <f t="shared" ref="AJ32" si="63">SUM(AJ23:AJ31)</f>
        <v>1</v>
      </c>
      <c r="AK32" s="60">
        <f t="shared" ref="AK32" si="64">SUM(AK23:AK31)</f>
        <v>1</v>
      </c>
      <c r="AL32" s="60">
        <f t="shared" ref="AL32:AN32" si="65">SUM(AL23:AL31)</f>
        <v>1</v>
      </c>
      <c r="AM32" s="60">
        <f t="shared" si="65"/>
        <v>1.0000000000000002</v>
      </c>
      <c r="AN32" s="60">
        <f t="shared" si="65"/>
        <v>1</v>
      </c>
      <c r="AO32" s="236">
        <f t="shared" ref="AO32:AS32" si="66">SUM(AO23:AO31)</f>
        <v>1.0000000000000002</v>
      </c>
      <c r="AP32" s="60">
        <f t="shared" si="66"/>
        <v>0.99999999999999989</v>
      </c>
      <c r="AQ32" s="60">
        <f t="shared" si="66"/>
        <v>1</v>
      </c>
      <c r="AR32" s="60">
        <f t="shared" ref="AR32" si="67">SUM(AR23:AR31)</f>
        <v>0.99999999999999989</v>
      </c>
      <c r="AS32" s="60">
        <f t="shared" si="66"/>
        <v>0.99999999999999989</v>
      </c>
      <c r="AT32" s="236">
        <f t="shared" ref="AT32" si="68">SUM(AT23:AT31)</f>
        <v>0.99999999999999978</v>
      </c>
      <c r="AU32" s="60">
        <f t="shared" ref="AU32:AW32" si="69">SUM(AU23:AU31)</f>
        <v>0.99999999999999978</v>
      </c>
      <c r="AV32" s="60">
        <f t="shared" si="69"/>
        <v>0.99999999999999967</v>
      </c>
      <c r="AW32" s="60">
        <f t="shared" si="69"/>
        <v>1</v>
      </c>
      <c r="AX32" s="60">
        <f t="shared" ref="AX32" si="70">SUM(AX23:AX31)</f>
        <v>0.99999999999999989</v>
      </c>
      <c r="AY32" s="236">
        <f t="shared" ref="AY32" si="71">SUM(AY23:AY31)</f>
        <v>1.0000000000000002</v>
      </c>
      <c r="AZ32" s="60">
        <f t="shared" ref="AZ32:BA32" si="72">SUM(AZ23:AZ31)</f>
        <v>0.99999999999999989</v>
      </c>
      <c r="BA32" s="60">
        <f t="shared" si="72"/>
        <v>0.99999999999999989</v>
      </c>
      <c r="BB32" s="60">
        <f t="shared" ref="BB32" si="73">SUM(BB23:BB31)</f>
        <v>0.99999999999999978</v>
      </c>
      <c r="BC32" s="60">
        <f t="shared" ref="BC32:BD32" si="74">SUM(BC23:BC31)</f>
        <v>1.0000000000000002</v>
      </c>
      <c r="BD32" s="60">
        <f t="shared" si="74"/>
        <v>1.0000000000000002</v>
      </c>
      <c r="BE32" s="60">
        <f t="shared" ref="BE32:BG32" si="75">SUM(BE23:BE31)</f>
        <v>0.99999999999999989</v>
      </c>
      <c r="BF32" s="60">
        <f t="shared" si="75"/>
        <v>1</v>
      </c>
      <c r="BG32" s="60">
        <f t="shared" si="75"/>
        <v>1.0000000000000007</v>
      </c>
      <c r="BH32" s="60">
        <f t="shared" ref="BH32" si="76">SUM(BH23:BH31)</f>
        <v>1.0000000000000002</v>
      </c>
      <c r="BI32" s="60">
        <f t="shared" ref="BI32" si="77">SUM(BI23:BI31)</f>
        <v>1</v>
      </c>
      <c r="BJ32" s="60">
        <f t="shared" ref="BJ32:BK32" si="78">SUM(BJ23:BJ31)</f>
        <v>1.0000000000000002</v>
      </c>
      <c r="BK32" s="60">
        <f t="shared" si="78"/>
        <v>1</v>
      </c>
    </row>
    <row r="33" spans="2:63" ht="12.75" hidden="1" customHeight="1">
      <c r="B33" s="4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59"/>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row>
    <row r="34" spans="2:63">
      <c r="B34" s="121"/>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59"/>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row>
    <row r="35" spans="2:63" ht="12.75" hidden="1" customHeight="1">
      <c r="B35" s="4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59"/>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row>
    <row r="36" spans="2:63">
      <c r="B36" s="349" t="s">
        <v>168</v>
      </c>
      <c r="C36" s="347" t="str">
        <f>$C$8</f>
        <v>FY 2017-18</v>
      </c>
      <c r="D36" s="345"/>
      <c r="E36" s="345"/>
      <c r="F36" s="345"/>
      <c r="G36" s="345"/>
      <c r="H36" s="345" t="str">
        <f>H21</f>
        <v>FY 2018-19</v>
      </c>
      <c r="I36" s="345"/>
      <c r="J36" s="345"/>
      <c r="K36" s="345"/>
      <c r="L36" s="345"/>
      <c r="M36" s="345" t="str">
        <f>M21</f>
        <v>FY 2019-20</v>
      </c>
      <c r="N36" s="345"/>
      <c r="O36" s="345"/>
      <c r="P36" s="345"/>
      <c r="Q36" s="345"/>
      <c r="R36" s="345" t="str">
        <f>R21</f>
        <v>FY 2020-21</v>
      </c>
      <c r="S36" s="345"/>
      <c r="T36" s="345"/>
      <c r="U36" s="345"/>
      <c r="V36" s="345"/>
      <c r="W36" s="345" t="str">
        <f t="shared" ref="W36:Y37" si="79">W21</f>
        <v>FY 2021-22</v>
      </c>
      <c r="X36" s="345" t="str">
        <f t="shared" si="79"/>
        <v>FY 2021-22</v>
      </c>
      <c r="Y36" s="345" t="str">
        <f t="shared" si="79"/>
        <v>FY 2021-22</v>
      </c>
      <c r="Z36" s="345"/>
      <c r="AA36" s="345" t="str">
        <f>AA21</f>
        <v>FY 2021-22</v>
      </c>
      <c r="AB36" s="345" t="s">
        <v>384</v>
      </c>
      <c r="AC36" s="345"/>
      <c r="AD36" s="345"/>
      <c r="AE36" s="345"/>
      <c r="AF36" s="345"/>
      <c r="AG36" s="111"/>
      <c r="AH36" s="345" t="str">
        <f>AH8</f>
        <v>FY 2017-18</v>
      </c>
      <c r="AI36" s="345"/>
      <c r="AJ36" s="345"/>
      <c r="AK36" s="345"/>
      <c r="AL36" s="345"/>
      <c r="AM36" s="345" t="str">
        <f>AM8</f>
        <v>FY 2018-19</v>
      </c>
      <c r="AN36" s="345"/>
      <c r="AO36" s="345"/>
      <c r="AP36" s="345"/>
      <c r="AQ36" s="345"/>
      <c r="AR36" s="345" t="str">
        <f>AR8</f>
        <v>FY 2019-20</v>
      </c>
      <c r="AS36" s="345"/>
      <c r="AT36" s="345"/>
      <c r="AU36" s="345"/>
      <c r="AV36" s="345"/>
      <c r="AW36" s="345" t="str">
        <f>AW8</f>
        <v>FY 2020-21</v>
      </c>
      <c r="AX36" s="345"/>
      <c r="AY36" s="345"/>
      <c r="AZ36" s="345"/>
      <c r="BA36" s="345"/>
      <c r="BB36" s="345" t="str">
        <f>BB8</f>
        <v>FY 2021-22</v>
      </c>
      <c r="BC36" s="345" t="str">
        <f>BC8</f>
        <v>FY 2021-22</v>
      </c>
      <c r="BD36" s="345"/>
      <c r="BE36" s="345"/>
      <c r="BF36" s="345" t="str">
        <f>BF8</f>
        <v>FY 2021-22</v>
      </c>
      <c r="BG36" s="345" t="s">
        <v>384</v>
      </c>
      <c r="BH36" s="345"/>
      <c r="BI36" s="345"/>
      <c r="BJ36" s="345"/>
      <c r="BK36" s="345"/>
    </row>
    <row r="37" spans="2:63">
      <c r="B37" s="350"/>
      <c r="C37" s="75" t="s">
        <v>243</v>
      </c>
      <c r="D37" s="75" t="s">
        <v>244</v>
      </c>
      <c r="E37" s="75" t="s">
        <v>245</v>
      </c>
      <c r="F37" s="75" t="s">
        <v>246</v>
      </c>
      <c r="G37" s="75" t="s">
        <v>247</v>
      </c>
      <c r="H37" s="75" t="str">
        <f>H22</f>
        <v>QE Jun-18</v>
      </c>
      <c r="I37" s="75" t="str">
        <f t="shared" ref="I37:L37" si="80">I22</f>
        <v>QE Sep-18</v>
      </c>
      <c r="J37" s="75" t="str">
        <f t="shared" si="80"/>
        <v>QE Dec-18</v>
      </c>
      <c r="K37" s="75" t="str">
        <f t="shared" si="80"/>
        <v>QE Mar-19</v>
      </c>
      <c r="L37" s="75" t="str">
        <f t="shared" si="80"/>
        <v>FY 2018-19</v>
      </c>
      <c r="M37" s="75" t="str">
        <f>M22</f>
        <v>QE Jun-19</v>
      </c>
      <c r="N37" s="75" t="str">
        <f t="shared" ref="N37:Q37" si="81">N22</f>
        <v>QE Sep-19</v>
      </c>
      <c r="O37" s="75" t="str">
        <f t="shared" si="81"/>
        <v>QE Dec-19</v>
      </c>
      <c r="P37" s="75" t="str">
        <f t="shared" si="81"/>
        <v>QE Mar-20</v>
      </c>
      <c r="Q37" s="75" t="str">
        <f t="shared" si="81"/>
        <v>FY 2019-20</v>
      </c>
      <c r="R37" s="75" t="str">
        <f>R22</f>
        <v>QE Jun-20</v>
      </c>
      <c r="S37" s="75" t="str">
        <f t="shared" ref="S37:V37" si="82">S22</f>
        <v>QE Sep-20</v>
      </c>
      <c r="T37" s="75" t="str">
        <f t="shared" si="82"/>
        <v>QE Dec-20</v>
      </c>
      <c r="U37" s="75" t="str">
        <f t="shared" si="82"/>
        <v>QE Mar-21</v>
      </c>
      <c r="V37" s="75" t="str">
        <f t="shared" si="82"/>
        <v>FY 2020-21</v>
      </c>
      <c r="W37" s="75" t="str">
        <f t="shared" si="79"/>
        <v>QE Jun-21</v>
      </c>
      <c r="X37" s="75" t="str">
        <f t="shared" si="79"/>
        <v>QE Sep-21</v>
      </c>
      <c r="Y37" s="75" t="str">
        <f t="shared" si="79"/>
        <v>QE Dec-21</v>
      </c>
      <c r="Z37" s="75" t="str">
        <f t="shared" ref="Z37" si="83">Z22</f>
        <v>QE Mar-22</v>
      </c>
      <c r="AA37" s="75" t="str">
        <f>AA22</f>
        <v>FY 2021-22</v>
      </c>
      <c r="AB37" s="75" t="str">
        <f>AB22</f>
        <v>QE Jun-22</v>
      </c>
      <c r="AC37" s="75" t="str">
        <f>AC22</f>
        <v>QE Sep-22</v>
      </c>
      <c r="AD37" s="75" t="str">
        <f>AD22</f>
        <v>QE Dec-22</v>
      </c>
      <c r="AE37" s="75" t="str">
        <f t="shared" ref="AE37:AF37" si="84">AE22</f>
        <v>QE Mar-23</v>
      </c>
      <c r="AF37" s="75" t="str">
        <f t="shared" si="84"/>
        <v>FY 2022-23</v>
      </c>
      <c r="AG37" s="51"/>
      <c r="AH37" s="75" t="s">
        <v>243</v>
      </c>
      <c r="AI37" s="75" t="s">
        <v>244</v>
      </c>
      <c r="AJ37" s="75" t="s">
        <v>245</v>
      </c>
      <c r="AK37" s="75" t="s">
        <v>246</v>
      </c>
      <c r="AL37" s="75" t="s">
        <v>247</v>
      </c>
      <c r="AM37" s="75" t="str">
        <f>AM22</f>
        <v>QE Jun-18</v>
      </c>
      <c r="AN37" s="75" t="str">
        <f t="shared" ref="AN37:AQ37" si="85">AN22</f>
        <v>QE Sep-18</v>
      </c>
      <c r="AO37" s="75" t="str">
        <f t="shared" si="85"/>
        <v>QE Dec-18</v>
      </c>
      <c r="AP37" s="75" t="str">
        <f t="shared" si="85"/>
        <v>QE Mar-19</v>
      </c>
      <c r="AQ37" s="75" t="str">
        <f t="shared" si="85"/>
        <v>FY 2018-19</v>
      </c>
      <c r="AR37" s="75" t="str">
        <f>AR22</f>
        <v>QE Jun-19</v>
      </c>
      <c r="AS37" s="75" t="str">
        <f t="shared" ref="AS37:AV37" si="86">AS22</f>
        <v>QE Sep-19</v>
      </c>
      <c r="AT37" s="75" t="str">
        <f t="shared" si="86"/>
        <v>QE Dec-19</v>
      </c>
      <c r="AU37" s="75" t="str">
        <f t="shared" si="86"/>
        <v>QE Mar-20</v>
      </c>
      <c r="AV37" s="75" t="str">
        <f t="shared" si="86"/>
        <v>FY 2019-20</v>
      </c>
      <c r="AW37" s="75" t="str">
        <f>AW22</f>
        <v>QE Jun-20</v>
      </c>
      <c r="AX37" s="75" t="str">
        <f t="shared" ref="AX37:BA37" si="87">AX22</f>
        <v>QE Sep-20</v>
      </c>
      <c r="AY37" s="75" t="str">
        <f t="shared" si="87"/>
        <v>QE Dec-20</v>
      </c>
      <c r="AZ37" s="75" t="str">
        <f t="shared" si="87"/>
        <v>QE Mar-21</v>
      </c>
      <c r="BA37" s="75" t="str">
        <f t="shared" si="87"/>
        <v>FY 2020-21</v>
      </c>
      <c r="BB37" s="75" t="str">
        <f>BB22</f>
        <v>QE Jun-21</v>
      </c>
      <c r="BC37" s="75" t="str">
        <f>BC22</f>
        <v>QE Sep-21</v>
      </c>
      <c r="BD37" s="75" t="str">
        <f>BD22</f>
        <v>QE Dec-21</v>
      </c>
      <c r="BE37" s="75" t="str">
        <f t="shared" ref="BE37" si="88">BE22</f>
        <v>QE Mar-22</v>
      </c>
      <c r="BF37" s="75" t="str">
        <f>BF22</f>
        <v>FY 2021-22</v>
      </c>
      <c r="BG37" s="75" t="str">
        <f>BG22</f>
        <v>QE Jun-22</v>
      </c>
      <c r="BH37" s="75" t="str">
        <f>BH22</f>
        <v>QE Sep-22</v>
      </c>
      <c r="BI37" s="75" t="str">
        <f>BI22</f>
        <v>QE Dec-22</v>
      </c>
      <c r="BJ37" s="75" t="str">
        <f t="shared" ref="BJ37:BK37" si="89">BJ22</f>
        <v>QE Mar-23</v>
      </c>
      <c r="BK37" s="75" t="str">
        <f t="shared" si="89"/>
        <v>FY 2022-23</v>
      </c>
    </row>
    <row r="38" spans="2:63">
      <c r="B38" s="12"/>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7"/>
      <c r="AH38" s="76"/>
      <c r="AI38" s="76"/>
      <c r="AJ38" s="76"/>
      <c r="AK38" s="76"/>
      <c r="AL38" s="76"/>
      <c r="AM38" s="76"/>
      <c r="AN38" s="76"/>
      <c r="AO38" s="228"/>
      <c r="AP38" s="76"/>
      <c r="AQ38" s="76"/>
      <c r="AR38" s="76"/>
      <c r="AS38" s="76"/>
      <c r="AT38" s="228"/>
      <c r="AU38" s="76"/>
      <c r="AV38" s="76"/>
      <c r="AW38" s="76"/>
      <c r="AX38" s="76"/>
      <c r="AY38" s="228"/>
      <c r="AZ38" s="76"/>
      <c r="BA38" s="76"/>
      <c r="BB38" s="76"/>
      <c r="BC38" s="76"/>
      <c r="BD38" s="76"/>
      <c r="BE38" s="76"/>
      <c r="BF38" s="76"/>
      <c r="BG38" s="76"/>
      <c r="BH38" s="76"/>
      <c r="BI38" s="76"/>
      <c r="BJ38" s="76"/>
      <c r="BK38" s="76"/>
    </row>
    <row r="39" spans="2:63">
      <c r="B39" s="27" t="s">
        <v>114</v>
      </c>
      <c r="C39" s="106">
        <v>0.18698936744895253</v>
      </c>
      <c r="D39" s="106">
        <v>0.19340926752353643</v>
      </c>
      <c r="E39" s="106">
        <v>0.18863143118620962</v>
      </c>
      <c r="F39" s="106">
        <v>0.18133605560577506</v>
      </c>
      <c r="G39" s="106">
        <v>0.18746588789945942</v>
      </c>
      <c r="H39" s="106">
        <v>0.18133477548884883</v>
      </c>
      <c r="I39" s="106">
        <v>0.18006786327434021</v>
      </c>
      <c r="J39" s="226">
        <v>0.15731161554417422</v>
      </c>
      <c r="K39" s="106">
        <v>0.17812689704474491</v>
      </c>
      <c r="L39" s="106">
        <v>0.17425795531707305</v>
      </c>
      <c r="M39" s="106">
        <v>0.18704577654790122</v>
      </c>
      <c r="N39" s="106">
        <v>0.19018139311026713</v>
      </c>
      <c r="O39" s="226">
        <v>0.17925374114865597</v>
      </c>
      <c r="P39" s="106">
        <v>0.16406988572814524</v>
      </c>
      <c r="Q39" s="106">
        <v>0.17965542158241898</v>
      </c>
      <c r="R39" s="106">
        <v>0.15599692474509996</v>
      </c>
      <c r="S39" s="106">
        <v>0.14347082959688495</v>
      </c>
      <c r="T39" s="226">
        <v>0.14182467560300827</v>
      </c>
      <c r="U39" s="106">
        <v>0.12741168182199991</v>
      </c>
      <c r="V39" s="106">
        <v>0.14160137311669255</v>
      </c>
      <c r="W39" s="106">
        <v>0.12966475606944827</v>
      </c>
      <c r="X39" s="106">
        <v>0.14616853074727545</v>
      </c>
      <c r="Y39" s="226">
        <v>0.1512392315704626</v>
      </c>
      <c r="Z39" s="106">
        <v>0.16079218790821259</v>
      </c>
      <c r="AA39" s="106">
        <v>0.14763810444255568</v>
      </c>
      <c r="AB39" s="106">
        <v>0.16315636942759965</v>
      </c>
      <c r="AC39" s="106">
        <v>0.1769557598569946</v>
      </c>
      <c r="AD39" s="106">
        <v>0.16977636762891105</v>
      </c>
      <c r="AE39" s="106">
        <v>0.16764420665469509</v>
      </c>
      <c r="AF39" s="106">
        <v>0.16943182904323129</v>
      </c>
      <c r="AG39" s="107"/>
      <c r="AH39" s="106">
        <v>0.19215660872232884</v>
      </c>
      <c r="AI39" s="106">
        <v>0.19786389850319627</v>
      </c>
      <c r="AJ39" s="106">
        <v>0.19213290617336357</v>
      </c>
      <c r="AK39" s="106">
        <v>0.18544356074231977</v>
      </c>
      <c r="AL39" s="106">
        <v>0.19175933052079144</v>
      </c>
      <c r="AM39" s="106">
        <v>0.18479549862659125</v>
      </c>
      <c r="AN39" s="106">
        <v>0.18343026114364033</v>
      </c>
      <c r="AO39" s="226">
        <v>0.16043423259667561</v>
      </c>
      <c r="AP39" s="106">
        <v>0.18147869004902745</v>
      </c>
      <c r="AQ39" s="106">
        <v>0.17758670144962502</v>
      </c>
      <c r="AR39" s="106">
        <v>0.18967577321644566</v>
      </c>
      <c r="AS39" s="106">
        <v>0.19491871487741438</v>
      </c>
      <c r="AT39" s="226">
        <v>0.18791553383756246</v>
      </c>
      <c r="AU39" s="106">
        <v>0.17280281689421248</v>
      </c>
      <c r="AV39" s="106">
        <v>0.18607962083353821</v>
      </c>
      <c r="AW39" s="106">
        <v>0.16093796479336622</v>
      </c>
      <c r="AX39" s="106">
        <v>0.14894190891967143</v>
      </c>
      <c r="AY39" s="226">
        <v>0.15056858411007421</v>
      </c>
      <c r="AZ39" s="106">
        <v>0.13608420751025588</v>
      </c>
      <c r="BA39" s="106">
        <v>0.14876400841842435</v>
      </c>
      <c r="BB39" s="106">
        <v>0.13898867413949464</v>
      </c>
      <c r="BC39" s="106">
        <v>0.15720383732086909</v>
      </c>
      <c r="BD39" s="106">
        <v>0.16453705011466654</v>
      </c>
      <c r="BE39" s="106">
        <v>0.17470419372037699</v>
      </c>
      <c r="BF39" s="106">
        <v>0.1595650397384033</v>
      </c>
      <c r="BG39" s="106">
        <v>0.17534424034343099</v>
      </c>
      <c r="BH39" s="106">
        <v>0.18784569312982252</v>
      </c>
      <c r="BI39" s="106">
        <v>0.17788251874663064</v>
      </c>
      <c r="BJ39" s="106">
        <v>0.17309799553447455</v>
      </c>
      <c r="BK39" s="106">
        <v>0.17850697053413633</v>
      </c>
    </row>
    <row r="40" spans="2:63">
      <c r="B40" s="27" t="s">
        <v>115</v>
      </c>
      <c r="C40" s="106">
        <v>0.26113711107745569</v>
      </c>
      <c r="D40" s="106">
        <v>0.2566057719347678</v>
      </c>
      <c r="E40" s="106">
        <v>0.26372060597112873</v>
      </c>
      <c r="F40" s="106">
        <v>0.2464358543668356</v>
      </c>
      <c r="G40" s="106">
        <v>0.25673308061118971</v>
      </c>
      <c r="H40" s="106">
        <v>0.26883245271452466</v>
      </c>
      <c r="I40" s="106">
        <v>0.26736983013995086</v>
      </c>
      <c r="J40" s="226">
        <v>0.28315022936850021</v>
      </c>
      <c r="K40" s="106">
        <v>0.24581738824651797</v>
      </c>
      <c r="L40" s="106">
        <v>0.26602005558327979</v>
      </c>
      <c r="M40" s="106">
        <v>0.24553712534596048</v>
      </c>
      <c r="N40" s="106">
        <v>0.26221545087317111</v>
      </c>
      <c r="O40" s="226">
        <v>0.2881936745348741</v>
      </c>
      <c r="P40" s="106">
        <v>0.30871338365588052</v>
      </c>
      <c r="Q40" s="106">
        <v>0.27749364564466861</v>
      </c>
      <c r="R40" s="106">
        <v>0.28913761160820617</v>
      </c>
      <c r="S40" s="106">
        <v>0.28037644540655055</v>
      </c>
      <c r="T40" s="226">
        <v>0.29526378716434482</v>
      </c>
      <c r="U40" s="106">
        <v>0.30258251092516814</v>
      </c>
      <c r="V40" s="106">
        <v>0.29219393474812488</v>
      </c>
      <c r="W40" s="106">
        <v>0.30142545656588404</v>
      </c>
      <c r="X40" s="106">
        <v>0.29440946649249405</v>
      </c>
      <c r="Y40" s="226">
        <v>0.30577686343904886</v>
      </c>
      <c r="Z40" s="106">
        <v>0.29639546255836169</v>
      </c>
      <c r="AA40" s="106">
        <v>0.29945530983136148</v>
      </c>
      <c r="AB40" s="106">
        <v>0.28319854679234896</v>
      </c>
      <c r="AC40" s="106">
        <v>0.26866494985076872</v>
      </c>
      <c r="AD40" s="106">
        <v>0.25823919292781783</v>
      </c>
      <c r="AE40" s="106">
        <v>0.26416938312228239</v>
      </c>
      <c r="AF40" s="106">
        <v>0.26840105694038552</v>
      </c>
      <c r="AG40" s="107"/>
      <c r="AH40" s="106">
        <v>0.2407169542324511</v>
      </c>
      <c r="AI40" s="106">
        <v>0.239483805646174</v>
      </c>
      <c r="AJ40" s="106">
        <v>0.25005340392777486</v>
      </c>
      <c r="AK40" s="106">
        <v>0.22936661466950126</v>
      </c>
      <c r="AL40" s="106">
        <v>0.23971038967532465</v>
      </c>
      <c r="AM40" s="106">
        <v>0.25487832592535381</v>
      </c>
      <c r="AN40" s="106">
        <v>0.25368946498579015</v>
      </c>
      <c r="AO40" s="226">
        <v>0.26892084579683972</v>
      </c>
      <c r="AP40" s="106">
        <v>0.23162602218128039</v>
      </c>
      <c r="AQ40" s="106">
        <v>0.25199927302042768</v>
      </c>
      <c r="AR40" s="106">
        <v>0.23492884066024652</v>
      </c>
      <c r="AS40" s="106">
        <v>0.24383761302645296</v>
      </c>
      <c r="AT40" s="226">
        <v>0.25379819254201497</v>
      </c>
      <c r="AU40" s="106">
        <v>0.27191834104483337</v>
      </c>
      <c r="AV40" s="106">
        <v>0.25165793893626254</v>
      </c>
      <c r="AW40" s="106">
        <v>0.26662178614825349</v>
      </c>
      <c r="AX40" s="106">
        <v>0.25293450783088722</v>
      </c>
      <c r="AY40" s="226">
        <v>0.25181472626960999</v>
      </c>
      <c r="AZ40" s="106">
        <v>0.25511142347896121</v>
      </c>
      <c r="BA40" s="106">
        <v>0.25639091534113767</v>
      </c>
      <c r="BB40" s="106">
        <v>0.25119244023790704</v>
      </c>
      <c r="BC40" s="106">
        <v>0.24113939657475308</v>
      </c>
      <c r="BD40" s="106">
        <v>0.24473679332420809</v>
      </c>
      <c r="BE40" s="106">
        <v>0.23551843524941632</v>
      </c>
      <c r="BF40" s="106">
        <v>0.2428618496061799</v>
      </c>
      <c r="BG40" s="106">
        <v>0.22965308231171233</v>
      </c>
      <c r="BH40" s="106">
        <v>0.22365827754667661</v>
      </c>
      <c r="BI40" s="106">
        <v>0.22282304355848212</v>
      </c>
      <c r="BJ40" s="106">
        <v>0.24023139614492819</v>
      </c>
      <c r="BK40" s="106">
        <v>0.22921500813034446</v>
      </c>
    </row>
    <row r="41" spans="2:63">
      <c r="B41" s="27" t="s">
        <v>116</v>
      </c>
      <c r="C41" s="106">
        <v>0.14608436995796292</v>
      </c>
      <c r="D41" s="106">
        <v>0.14343953451220534</v>
      </c>
      <c r="E41" s="106">
        <v>0.14488410613971398</v>
      </c>
      <c r="F41" s="106">
        <v>0.15391449747416888</v>
      </c>
      <c r="G41" s="106">
        <v>0.14722896047872161</v>
      </c>
      <c r="H41" s="106">
        <v>0.14610647999086085</v>
      </c>
      <c r="I41" s="106">
        <v>0.14782445527762386</v>
      </c>
      <c r="J41" s="226">
        <v>0.15676030403088453</v>
      </c>
      <c r="K41" s="106">
        <v>0.16236205727428263</v>
      </c>
      <c r="L41" s="106">
        <v>0.1533880232550654</v>
      </c>
      <c r="M41" s="106">
        <v>0.16305142248859966</v>
      </c>
      <c r="N41" s="106">
        <v>0.1590581967571266</v>
      </c>
      <c r="O41" s="226">
        <v>0.1522983665983868</v>
      </c>
      <c r="P41" s="106">
        <v>0.15799039473088752</v>
      </c>
      <c r="Q41" s="106">
        <v>0.15795375195617528</v>
      </c>
      <c r="R41" s="106">
        <v>0.18737844618084604</v>
      </c>
      <c r="S41" s="106">
        <v>0.19248635084028182</v>
      </c>
      <c r="T41" s="226">
        <v>0.19171023843650187</v>
      </c>
      <c r="U41" s="106">
        <v>0.18614372448887265</v>
      </c>
      <c r="V41" s="106">
        <v>0.18942563119243283</v>
      </c>
      <c r="W41" s="106">
        <v>0.18531992918883355</v>
      </c>
      <c r="X41" s="106">
        <v>0.17737069073981626</v>
      </c>
      <c r="Y41" s="226">
        <v>0.1795657971099365</v>
      </c>
      <c r="Z41" s="106">
        <v>0.16776997733835988</v>
      </c>
      <c r="AA41" s="106">
        <v>0.17716155731101885</v>
      </c>
      <c r="AB41" s="106">
        <v>0.17004195724949259</v>
      </c>
      <c r="AC41" s="106">
        <v>0.15986339150269643</v>
      </c>
      <c r="AD41" s="106">
        <v>0.16307044254141731</v>
      </c>
      <c r="AE41" s="106">
        <v>0.13697538240441703</v>
      </c>
      <c r="AF41" s="106">
        <v>0.15723603602231481</v>
      </c>
      <c r="AG41" s="107"/>
      <c r="AH41" s="106">
        <v>0.1501212475416471</v>
      </c>
      <c r="AI41" s="106">
        <v>0.14674325517837403</v>
      </c>
      <c r="AJ41" s="106">
        <v>0.14757352046740135</v>
      </c>
      <c r="AK41" s="106">
        <v>0.15740086750053728</v>
      </c>
      <c r="AL41" s="106">
        <v>0.15060087577006659</v>
      </c>
      <c r="AM41" s="106">
        <v>0.14889488102709542</v>
      </c>
      <c r="AN41" s="106">
        <v>0.15058477366213574</v>
      </c>
      <c r="AO41" s="226">
        <v>0.15987197761473815</v>
      </c>
      <c r="AP41" s="106">
        <v>0.16541720513101624</v>
      </c>
      <c r="AQ41" s="106">
        <v>0.15631810348159533</v>
      </c>
      <c r="AR41" s="106">
        <v>0.16534404147129361</v>
      </c>
      <c r="AS41" s="106">
        <v>0.16302025553384319</v>
      </c>
      <c r="AT41" s="226">
        <v>0.15965763770693406</v>
      </c>
      <c r="AU41" s="106">
        <v>0.16639973344628564</v>
      </c>
      <c r="AV41" s="106">
        <v>0.1636019331582261</v>
      </c>
      <c r="AW41" s="106">
        <v>0.19331346322220308</v>
      </c>
      <c r="AX41" s="106">
        <v>0.19982657530932441</v>
      </c>
      <c r="AY41" s="226">
        <v>0.20352973865837307</v>
      </c>
      <c r="AZ41" s="106">
        <v>0.19881396170144389</v>
      </c>
      <c r="BA41" s="106">
        <v>0.19900736534633567</v>
      </c>
      <c r="BB41" s="106">
        <v>0.19864589291931725</v>
      </c>
      <c r="BC41" s="106">
        <v>0.19076167127083196</v>
      </c>
      <c r="BD41" s="106">
        <v>0.19535424936480519</v>
      </c>
      <c r="BE41" s="106">
        <v>0.18228571302304575</v>
      </c>
      <c r="BF41" s="106">
        <v>0.1914735429527897</v>
      </c>
      <c r="BG41" s="106">
        <v>0.1827441853788809</v>
      </c>
      <c r="BH41" s="106">
        <v>0.16970145310430368</v>
      </c>
      <c r="BI41" s="106">
        <v>0.17085641221749984</v>
      </c>
      <c r="BJ41" s="106">
        <v>0.14143145537149218</v>
      </c>
      <c r="BK41" s="106">
        <v>0.16565794400990702</v>
      </c>
    </row>
    <row r="42" spans="2:63">
      <c r="B42" s="27" t="s">
        <v>117</v>
      </c>
      <c r="C42" s="106">
        <v>9.1855726081203751E-2</v>
      </c>
      <c r="D42" s="106">
        <v>8.8801281292736234E-2</v>
      </c>
      <c r="E42" s="106">
        <v>8.1539305096499204E-2</v>
      </c>
      <c r="F42" s="106">
        <v>8.654385289246129E-2</v>
      </c>
      <c r="G42" s="106">
        <v>8.7116456727214214E-2</v>
      </c>
      <c r="H42" s="106">
        <v>7.3624746386029824E-2</v>
      </c>
      <c r="I42" s="106">
        <v>7.0100416753926198E-2</v>
      </c>
      <c r="J42" s="226">
        <v>6.6066489587572261E-2</v>
      </c>
      <c r="K42" s="106">
        <v>6.8750884023655867E-2</v>
      </c>
      <c r="L42" s="106">
        <v>6.9623674588312159E-2</v>
      </c>
      <c r="M42" s="106">
        <v>6.6165955314691688E-2</v>
      </c>
      <c r="N42" s="106">
        <v>6.2565836466595456E-2</v>
      </c>
      <c r="O42" s="226">
        <v>6.5055330379147694E-2</v>
      </c>
      <c r="P42" s="106">
        <v>5.7003770526681312E-2</v>
      </c>
      <c r="Q42" s="106">
        <v>6.2551383942680311E-2</v>
      </c>
      <c r="R42" s="106">
        <v>3.7520438980274851E-2</v>
      </c>
      <c r="S42" s="106">
        <v>5.4058800063347547E-2</v>
      </c>
      <c r="T42" s="226">
        <v>4.5934585365996886E-2</v>
      </c>
      <c r="U42" s="106">
        <v>4.578455266508346E-2</v>
      </c>
      <c r="V42" s="106">
        <v>4.5960035838487484E-2</v>
      </c>
      <c r="W42" s="106">
        <v>4.4330169262998438E-2</v>
      </c>
      <c r="X42" s="106">
        <v>4.2349391523155047E-2</v>
      </c>
      <c r="Y42" s="226">
        <v>4.3645233468227088E-2</v>
      </c>
      <c r="Z42" s="106">
        <v>4.4620725448592545E-2</v>
      </c>
      <c r="AA42" s="106">
        <v>4.374470513064653E-2</v>
      </c>
      <c r="AB42" s="106">
        <v>4.4865306088060844E-2</v>
      </c>
      <c r="AC42" s="106">
        <v>4.638930057013383E-2</v>
      </c>
      <c r="AD42" s="106">
        <v>5.1924405032660215E-2</v>
      </c>
      <c r="AE42" s="106">
        <v>5.2874755135138368E-2</v>
      </c>
      <c r="AF42" s="106">
        <v>4.9077409664228432E-2</v>
      </c>
      <c r="AG42" s="107"/>
      <c r="AH42" s="106">
        <v>9.4394055963154505E-2</v>
      </c>
      <c r="AI42" s="106">
        <v>9.0846565594492723E-2</v>
      </c>
      <c r="AJ42" s="106">
        <v>8.3052880196204965E-2</v>
      </c>
      <c r="AK42" s="106">
        <v>8.8504187361547609E-2</v>
      </c>
      <c r="AL42" s="106">
        <v>8.9111643758428366E-2</v>
      </c>
      <c r="AM42" s="106">
        <v>7.5029853942711472E-2</v>
      </c>
      <c r="AN42" s="106">
        <v>7.1409398199279092E-2</v>
      </c>
      <c r="AO42" s="226">
        <v>6.7377901629660966E-2</v>
      </c>
      <c r="AP42" s="106">
        <v>7.0044561373522024E-2</v>
      </c>
      <c r="AQ42" s="106">
        <v>7.0953654256088017E-2</v>
      </c>
      <c r="AR42" s="106">
        <v>6.7096295711894599E-2</v>
      </c>
      <c r="AS42" s="106">
        <v>6.4124319629041998E-2</v>
      </c>
      <c r="AT42" s="226">
        <v>6.8198895369432549E-2</v>
      </c>
      <c r="AU42" s="106">
        <v>6.0037904438620789E-2</v>
      </c>
      <c r="AV42" s="106">
        <v>6.4788124422547708E-2</v>
      </c>
      <c r="AW42" s="106">
        <v>3.8708859790063228E-2</v>
      </c>
      <c r="AX42" s="106">
        <v>5.6120264293199967E-2</v>
      </c>
      <c r="AY42" s="226">
        <v>4.8766587695933943E-2</v>
      </c>
      <c r="AZ42" s="106">
        <v>4.8900967921794117E-2</v>
      </c>
      <c r="BA42" s="106">
        <v>4.8284836565485545E-2</v>
      </c>
      <c r="BB42" s="106">
        <v>4.7517857874529133E-2</v>
      </c>
      <c r="BC42" s="106">
        <v>4.5546649621556468E-2</v>
      </c>
      <c r="BD42" s="106">
        <v>4.7482772107859089E-2</v>
      </c>
      <c r="BE42" s="106">
        <v>4.8481384351611957E-2</v>
      </c>
      <c r="BF42" s="106">
        <v>4.727861847638553E-2</v>
      </c>
      <c r="BG42" s="106">
        <v>4.8216769234237275E-2</v>
      </c>
      <c r="BH42" s="106">
        <v>4.9244118001282554E-2</v>
      </c>
      <c r="BI42" s="106">
        <v>5.4403590326648966E-2</v>
      </c>
      <c r="BJ42" s="106">
        <v>5.4594872742131158E-2</v>
      </c>
      <c r="BK42" s="106">
        <v>5.1706103689577947E-2</v>
      </c>
    </row>
    <row r="43" spans="2:63">
      <c r="B43" s="27" t="s">
        <v>118</v>
      </c>
      <c r="C43" s="106">
        <v>4.6203068468010228E-2</v>
      </c>
      <c r="D43" s="106">
        <v>4.5365184600817426E-2</v>
      </c>
      <c r="E43" s="106">
        <v>4.443979940594895E-2</v>
      </c>
      <c r="F43" s="106">
        <v>3.8625517851650484E-2</v>
      </c>
      <c r="G43" s="106">
        <v>4.3531565837941585E-2</v>
      </c>
      <c r="H43" s="106">
        <v>4.3964022338039754E-2</v>
      </c>
      <c r="I43" s="106">
        <v>4.5619482062335598E-2</v>
      </c>
      <c r="J43" s="226">
        <v>4.5251211222489471E-2</v>
      </c>
      <c r="K43" s="106">
        <v>4.4863662606227588E-2</v>
      </c>
      <c r="L43" s="106">
        <v>4.4923212287710332E-2</v>
      </c>
      <c r="M43" s="106">
        <v>4.6570775705646453E-2</v>
      </c>
      <c r="N43" s="106">
        <v>4.5197376029299838E-2</v>
      </c>
      <c r="O43" s="226">
        <v>4.2493135432640425E-2</v>
      </c>
      <c r="P43" s="106">
        <v>4.0694827471228524E-2</v>
      </c>
      <c r="Q43" s="106">
        <v>4.3613475142458412E-2</v>
      </c>
      <c r="R43" s="106">
        <v>3.9354986103943453E-2</v>
      </c>
      <c r="S43" s="106">
        <v>4.3006031722717657E-2</v>
      </c>
      <c r="T43" s="226">
        <v>4.7994516685485794E-2</v>
      </c>
      <c r="U43" s="106">
        <v>5.4791992554240679E-2</v>
      </c>
      <c r="V43" s="106">
        <v>4.6627283082422942E-2</v>
      </c>
      <c r="W43" s="106">
        <v>5.8977756447212488E-2</v>
      </c>
      <c r="X43" s="106">
        <v>5.8399364958516727E-2</v>
      </c>
      <c r="Y43" s="226">
        <v>5.4769767444869152E-2</v>
      </c>
      <c r="Z43" s="106">
        <v>5.875773589299281E-2</v>
      </c>
      <c r="AA43" s="106">
        <v>5.7698654357425085E-2</v>
      </c>
      <c r="AB43" s="106">
        <v>5.8329129808098679E-2</v>
      </c>
      <c r="AC43" s="106">
        <v>6.8623691050236801E-2</v>
      </c>
      <c r="AD43" s="106">
        <v>7.0743634117238108E-2</v>
      </c>
      <c r="AE43" s="106">
        <v>7.1727689035390896E-2</v>
      </c>
      <c r="AF43" s="106">
        <v>6.7470012850031763E-2</v>
      </c>
      <c r="AG43" s="107"/>
      <c r="AH43" s="106">
        <v>4.7479838402053193E-2</v>
      </c>
      <c r="AI43" s="106">
        <v>4.6410042271333121E-2</v>
      </c>
      <c r="AJ43" s="106">
        <v>4.526471413556505E-2</v>
      </c>
      <c r="AK43" s="106">
        <v>3.9500437692866562E-2</v>
      </c>
      <c r="AL43" s="106">
        <v>4.4528548714325877E-2</v>
      </c>
      <c r="AM43" s="106">
        <v>4.4803063326858995E-2</v>
      </c>
      <c r="AN43" s="106">
        <v>4.6471332284222643E-2</v>
      </c>
      <c r="AO43" s="226">
        <v>4.6149442439052175E-2</v>
      </c>
      <c r="AP43" s="106">
        <v>4.570785690234376E-2</v>
      </c>
      <c r="AQ43" s="106">
        <v>4.5781353707380006E-2</v>
      </c>
      <c r="AR43" s="106">
        <v>4.7225593939010914E-2</v>
      </c>
      <c r="AS43" s="106">
        <v>4.6323219676671787E-2</v>
      </c>
      <c r="AT43" s="226">
        <v>4.4546463455032541E-2</v>
      </c>
      <c r="AU43" s="106">
        <v>4.286088692536915E-2</v>
      </c>
      <c r="AV43" s="106">
        <v>4.5173025374124272E-2</v>
      </c>
      <c r="AW43" s="106">
        <v>4.0601514282343681E-2</v>
      </c>
      <c r="AX43" s="106">
        <v>4.4646012557667605E-2</v>
      </c>
      <c r="AY43" s="226">
        <v>5.0953519841702676E-2</v>
      </c>
      <c r="AZ43" s="106">
        <v>5.8521516850146588E-2</v>
      </c>
      <c r="BA43" s="106">
        <v>4.8985835238232758E-2</v>
      </c>
      <c r="BB43" s="106">
        <v>6.3218722039855346E-2</v>
      </c>
      <c r="BC43" s="106">
        <v>6.2808350208116537E-2</v>
      </c>
      <c r="BD43" s="106">
        <v>5.9585438759959079E-2</v>
      </c>
      <c r="BE43" s="106">
        <v>6.3841552301533558E-2</v>
      </c>
      <c r="BF43" s="106">
        <v>6.2359836643507909E-2</v>
      </c>
      <c r="BG43" s="106">
        <v>6.2686348022918906E-2</v>
      </c>
      <c r="BH43" s="106">
        <v>7.2846822397168762E-2</v>
      </c>
      <c r="BI43" s="106">
        <v>7.4121363284023176E-2</v>
      </c>
      <c r="BJ43" s="106">
        <v>7.4061128887799532E-2</v>
      </c>
      <c r="BK43" s="106">
        <v>7.1083855163278517E-2</v>
      </c>
    </row>
    <row r="44" spans="2:63" ht="25.5">
      <c r="B44" s="114" t="s">
        <v>119</v>
      </c>
      <c r="C44" s="106">
        <v>0.17421158563724101</v>
      </c>
      <c r="D44" s="106">
        <v>0.18067923158047713</v>
      </c>
      <c r="E44" s="106">
        <v>0.18243858118351217</v>
      </c>
      <c r="F44" s="106">
        <v>0.18529274062455561</v>
      </c>
      <c r="G44" s="106">
        <v>0.1808138645175435</v>
      </c>
      <c r="H44" s="106">
        <v>0.17015653525650809</v>
      </c>
      <c r="I44" s="106">
        <v>0.17190459459506502</v>
      </c>
      <c r="J44" s="226">
        <v>0.17317983753397442</v>
      </c>
      <c r="K44" s="106">
        <v>0.18660632273441685</v>
      </c>
      <c r="L44" s="106">
        <v>0.17561226910469099</v>
      </c>
      <c r="M44" s="106">
        <v>0.17753264156680254</v>
      </c>
      <c r="N44" s="106">
        <v>0.16761034127327837</v>
      </c>
      <c r="O44" s="226">
        <v>0.15702424623849948</v>
      </c>
      <c r="P44" s="106">
        <v>0.15871201401034166</v>
      </c>
      <c r="Q44" s="106">
        <v>0.16479553813380904</v>
      </c>
      <c r="R44" s="106">
        <v>0.16059341594241652</v>
      </c>
      <c r="S44" s="106">
        <v>0.15319865116330542</v>
      </c>
      <c r="T44" s="226">
        <v>0.15119264304218172</v>
      </c>
      <c r="U44" s="106">
        <v>0.14735741821738044</v>
      </c>
      <c r="V44" s="106">
        <v>0.15279744492165453</v>
      </c>
      <c r="W44" s="106">
        <v>0.14538304437235608</v>
      </c>
      <c r="X44" s="106">
        <v>0.13702447092411357</v>
      </c>
      <c r="Y44" s="226">
        <v>0.12601111645145871</v>
      </c>
      <c r="Z44" s="106">
        <v>0.13309737145106804</v>
      </c>
      <c r="AA44" s="106">
        <v>0.13505499118930506</v>
      </c>
      <c r="AB44" s="106">
        <v>0.13836695373397465</v>
      </c>
      <c r="AC44" s="106">
        <v>0.14253571540050927</v>
      </c>
      <c r="AD44" s="106">
        <v>0.14376478101656454</v>
      </c>
      <c r="AE44" s="106">
        <v>0.16126840895270811</v>
      </c>
      <c r="AF44" s="106">
        <v>0.14665629630311486</v>
      </c>
      <c r="AG44" s="107"/>
      <c r="AH44" s="106">
        <v>0.17902572725334567</v>
      </c>
      <c r="AI44" s="106">
        <v>0.18484066248130812</v>
      </c>
      <c r="AJ44" s="106">
        <v>0.18582510125966706</v>
      </c>
      <c r="AK44" s="106">
        <v>0.18948986998935452</v>
      </c>
      <c r="AL44" s="106">
        <v>0.1849549589915617</v>
      </c>
      <c r="AM44" s="106">
        <v>0.17340392482650535</v>
      </c>
      <c r="AN44" s="106">
        <v>0.17511456017181387</v>
      </c>
      <c r="AO44" s="226">
        <v>0.17661743692523588</v>
      </c>
      <c r="AP44" s="106">
        <v>0.19011767210092489</v>
      </c>
      <c r="AQ44" s="106">
        <v>0.17896688588845422</v>
      </c>
      <c r="AR44" s="106">
        <v>0.18002887679058485</v>
      </c>
      <c r="AS44" s="106">
        <v>0.17178542961986812</v>
      </c>
      <c r="AT44" s="226">
        <v>0.16461187849283407</v>
      </c>
      <c r="AU44" s="106">
        <v>0.16715976228193352</v>
      </c>
      <c r="AV44" s="106">
        <v>0.17068837099875725</v>
      </c>
      <c r="AW44" s="106">
        <v>0.16568004505998368</v>
      </c>
      <c r="AX44" s="106">
        <v>0.15904068870510646</v>
      </c>
      <c r="AY44" s="226">
        <v>0.16051411430295767</v>
      </c>
      <c r="AZ44" s="106">
        <v>0.15738758952169368</v>
      </c>
      <c r="BA44" s="106">
        <v>0.16052641215496202</v>
      </c>
      <c r="BB44" s="106">
        <v>0.15583723127396673</v>
      </c>
      <c r="BC44" s="106">
        <v>0.14736942709902706</v>
      </c>
      <c r="BD44" s="106">
        <v>0.13709073477352982</v>
      </c>
      <c r="BE44" s="106">
        <v>0.14461317597677095</v>
      </c>
      <c r="BF44" s="106">
        <v>0.14596540044562853</v>
      </c>
      <c r="BG44" s="106">
        <v>0.14870304160503275</v>
      </c>
      <c r="BH44" s="106">
        <v>0.15130742439128039</v>
      </c>
      <c r="BI44" s="106">
        <v>0.15062898159171978</v>
      </c>
      <c r="BJ44" s="106">
        <v>0.1665147808551837</v>
      </c>
      <c r="BK44" s="106">
        <v>0.15451153015733518</v>
      </c>
    </row>
    <row r="45" spans="2:63">
      <c r="B45" s="27" t="s">
        <v>379</v>
      </c>
      <c r="C45" s="106">
        <v>5.4081282723723229E-2</v>
      </c>
      <c r="D45" s="106">
        <v>5.0558079712056489E-2</v>
      </c>
      <c r="E45" s="106">
        <v>5.2975562769209068E-2</v>
      </c>
      <c r="F45" s="106">
        <v>5.1895001757399147E-2</v>
      </c>
      <c r="G45" s="106">
        <v>5.2356529521337535E-2</v>
      </c>
      <c r="H45" s="106">
        <v>5.5183792944906759E-2</v>
      </c>
      <c r="I45" s="106">
        <v>5.284448613051719E-2</v>
      </c>
      <c r="J45" s="226">
        <v>5.3755528631428115E-2</v>
      </c>
      <c r="K45" s="106">
        <v>5.6339016446943356E-2</v>
      </c>
      <c r="L45" s="106">
        <v>5.4556032644475012E-2</v>
      </c>
      <c r="M45" s="106">
        <v>5.341752927950924E-2</v>
      </c>
      <c r="N45" s="106">
        <v>5.3310334183740794E-2</v>
      </c>
      <c r="O45" s="226">
        <v>5.3888554274730646E-2</v>
      </c>
      <c r="P45" s="106">
        <v>5.3517725946126735E-2</v>
      </c>
      <c r="Q45" s="106">
        <v>5.3539579267879174E-2</v>
      </c>
      <c r="R45" s="106">
        <v>6.0156695181876781E-2</v>
      </c>
      <c r="S45" s="106">
        <v>6.0892212872100351E-2</v>
      </c>
      <c r="T45" s="226">
        <v>5.8545879234732194E-2</v>
      </c>
      <c r="U45" s="106">
        <v>6.7148128594353193E-2</v>
      </c>
      <c r="V45" s="106">
        <v>6.1783720880089175E-2</v>
      </c>
      <c r="W45" s="106">
        <v>6.499276739793497E-2</v>
      </c>
      <c r="X45" s="106">
        <v>6.2924930644935664E-2</v>
      </c>
      <c r="Y45" s="226">
        <v>6.0125926765693082E-2</v>
      </c>
      <c r="Z45" s="106">
        <v>6.1971714546920145E-2</v>
      </c>
      <c r="AA45" s="106">
        <v>6.2423583746929072E-2</v>
      </c>
      <c r="AB45" s="106">
        <v>6.2311315753722223E-2</v>
      </c>
      <c r="AC45" s="106">
        <v>6.607633843594396E-2</v>
      </c>
      <c r="AD45" s="106">
        <v>6.7071210413063076E-2</v>
      </c>
      <c r="AE45" s="106">
        <v>6.8177602750658498E-2</v>
      </c>
      <c r="AF45" s="106">
        <v>6.5957916624339974E-2</v>
      </c>
      <c r="AG45" s="106"/>
      <c r="AH45" s="106">
        <v>5.5584873978016668E-2</v>
      </c>
      <c r="AI45" s="106">
        <v>5.1722540914154944E-2</v>
      </c>
      <c r="AJ45" s="106">
        <v>5.395892278933042E-2</v>
      </c>
      <c r="AK45" s="106">
        <v>5.3070493225808056E-2</v>
      </c>
      <c r="AL45" s="106">
        <v>5.3555626369679858E-2</v>
      </c>
      <c r="AM45" s="106">
        <v>5.6236960096976658E-2</v>
      </c>
      <c r="AN45" s="106">
        <v>5.3831248478548178E-2</v>
      </c>
      <c r="AO45" s="226">
        <v>5.4822569547574508E-2</v>
      </c>
      <c r="AP45" s="106">
        <v>5.7399141135173838E-2</v>
      </c>
      <c r="AQ45" s="106">
        <v>5.5598184105177265E-2</v>
      </c>
      <c r="AR45" s="106">
        <v>5.4168617738387152E-2</v>
      </c>
      <c r="AS45" s="106">
        <v>5.4638267492106568E-2</v>
      </c>
      <c r="AT45" s="226">
        <v>5.6492524950274355E-2</v>
      </c>
      <c r="AU45" s="106">
        <v>5.636630851676603E-2</v>
      </c>
      <c r="AV45" s="106">
        <v>5.5454071588836813E-2</v>
      </c>
      <c r="AW45" s="106">
        <v>6.2062095820707867E-2</v>
      </c>
      <c r="AX45" s="106">
        <v>6.321426068975998E-2</v>
      </c>
      <c r="AY45" s="226">
        <v>6.215540493480981E-2</v>
      </c>
      <c r="AZ45" s="106">
        <v>7.1718697492159644E-2</v>
      </c>
      <c r="BA45" s="106">
        <v>6.4908932525341967E-2</v>
      </c>
      <c r="BB45" s="106">
        <v>6.9666259692474614E-2</v>
      </c>
      <c r="BC45" s="106">
        <v>6.7675583177590509E-2</v>
      </c>
      <c r="BD45" s="106">
        <v>6.5412542253155237E-2</v>
      </c>
      <c r="BE45" s="106">
        <v>6.7333609699803454E-2</v>
      </c>
      <c r="BF45" s="106">
        <v>6.7466469166622564E-2</v>
      </c>
      <c r="BG45" s="106">
        <v>6.6966005458245062E-2</v>
      </c>
      <c r="BH45" s="106">
        <v>7.0142704611657794E-2</v>
      </c>
      <c r="BI45" s="106">
        <v>7.027359585015186E-2</v>
      </c>
      <c r="BJ45" s="106">
        <v>7.0395551459720845E-2</v>
      </c>
      <c r="BK45" s="106">
        <v>6.9490767737329331E-2</v>
      </c>
    </row>
    <row r="46" spans="2:63">
      <c r="B46" s="27" t="s">
        <v>120</v>
      </c>
      <c r="C46" s="106">
        <v>3.9431060803182115E-2</v>
      </c>
      <c r="D46" s="106">
        <v>4.1141648843406924E-2</v>
      </c>
      <c r="E46" s="106">
        <v>4.1370608247778183E-2</v>
      </c>
      <c r="F46" s="106">
        <v>5.5956479427153732E-2</v>
      </c>
      <c r="G46" s="106">
        <v>4.4754234915185126E-2</v>
      </c>
      <c r="H46" s="106">
        <v>6.0797194880281256E-2</v>
      </c>
      <c r="I46" s="106">
        <v>6.4268871766241298E-2</v>
      </c>
      <c r="J46" s="226">
        <v>6.4524784080976783E-2</v>
      </c>
      <c r="K46" s="106">
        <v>5.7133771623210851E-2</v>
      </c>
      <c r="L46" s="106">
        <v>6.1618777219393246E-2</v>
      </c>
      <c r="M46" s="106">
        <v>6.0678773750888676E-2</v>
      </c>
      <c r="N46" s="106">
        <v>5.9861071306520797E-2</v>
      </c>
      <c r="O46" s="226">
        <v>6.1792951393064836E-2</v>
      </c>
      <c r="P46" s="106">
        <v>5.9297997930708425E-2</v>
      </c>
      <c r="Q46" s="106">
        <v>6.0397204329910061E-2</v>
      </c>
      <c r="R46" s="106">
        <v>6.9861481257336183E-2</v>
      </c>
      <c r="S46" s="106">
        <v>7.2510678334811771E-2</v>
      </c>
      <c r="T46" s="226">
        <v>6.7533674467748606E-2</v>
      </c>
      <c r="U46" s="106">
        <v>6.8779990732901447E-2</v>
      </c>
      <c r="V46" s="106">
        <v>6.9610576220095768E-2</v>
      </c>
      <c r="W46" s="106">
        <v>6.9906120695332044E-2</v>
      </c>
      <c r="X46" s="106">
        <v>8.1353153969693268E-2</v>
      </c>
      <c r="Y46" s="226">
        <v>7.8866063750304111E-2</v>
      </c>
      <c r="Z46" s="106">
        <v>7.6594824855492336E-2</v>
      </c>
      <c r="AA46" s="106">
        <v>7.6823093990758234E-2</v>
      </c>
      <c r="AB46" s="106">
        <v>7.9730421146702396E-2</v>
      </c>
      <c r="AC46" s="106">
        <v>7.0890853332716414E-2</v>
      </c>
      <c r="AD46" s="106">
        <v>7.540996632232784E-2</v>
      </c>
      <c r="AE46" s="106">
        <v>7.7162571944709699E-2</v>
      </c>
      <c r="AF46" s="106">
        <v>7.5769442552353392E-2</v>
      </c>
      <c r="AG46" s="107"/>
      <c r="AH46" s="106">
        <v>4.0520693907004648E-2</v>
      </c>
      <c r="AI46" s="106">
        <v>4.2089229410971117E-2</v>
      </c>
      <c r="AJ46" s="106">
        <v>4.2138551050692835E-2</v>
      </c>
      <c r="AK46" s="106">
        <v>5.7223968818064873E-2</v>
      </c>
      <c r="AL46" s="106">
        <v>4.5779220003528305E-2</v>
      </c>
      <c r="AM46" s="106">
        <v>6.1957492227907016E-2</v>
      </c>
      <c r="AN46" s="106">
        <v>6.5468961074570023E-2</v>
      </c>
      <c r="AO46" s="226">
        <v>6.5805593450222952E-2</v>
      </c>
      <c r="AP46" s="106">
        <v>5.8208851126711383E-2</v>
      </c>
      <c r="AQ46" s="106">
        <v>6.2795844091252384E-2</v>
      </c>
      <c r="AR46" s="106">
        <v>6.1531960472136729E-2</v>
      </c>
      <c r="AS46" s="106">
        <v>6.1352180144601053E-2</v>
      </c>
      <c r="AT46" s="226">
        <v>6.4778873645914933E-2</v>
      </c>
      <c r="AU46" s="106">
        <v>6.2454246451978904E-2</v>
      </c>
      <c r="AV46" s="106">
        <v>6.2556914687706883E-2</v>
      </c>
      <c r="AW46" s="106">
        <v>7.2074270883078745E-2</v>
      </c>
      <c r="AX46" s="106">
        <v>7.5275781694382954E-2</v>
      </c>
      <c r="AY46" s="226">
        <v>7.169732418653875E-2</v>
      </c>
      <c r="AZ46" s="106">
        <v>7.3461635523544955E-2</v>
      </c>
      <c r="BA46" s="106">
        <v>7.3131694410080147E-2</v>
      </c>
      <c r="BB46" s="106">
        <v>7.4932921822455187E-2</v>
      </c>
      <c r="BC46" s="106">
        <v>8.7495084727255215E-2</v>
      </c>
      <c r="BD46" s="106">
        <v>8.5800419301816908E-2</v>
      </c>
      <c r="BE46" s="106">
        <v>8.3221935677441031E-2</v>
      </c>
      <c r="BF46" s="106">
        <v>8.3029242970482531E-2</v>
      </c>
      <c r="BG46" s="106">
        <v>8.5686327645541766E-2</v>
      </c>
      <c r="BH46" s="106">
        <v>7.5253506817807805E-2</v>
      </c>
      <c r="BI46" s="106">
        <v>7.9010494424843564E-2</v>
      </c>
      <c r="BJ46" s="106">
        <v>7.9672819004269826E-2</v>
      </c>
      <c r="BK46" s="106">
        <v>7.9827820578091152E-2</v>
      </c>
    </row>
    <row r="47" spans="2:63">
      <c r="B47" s="27"/>
      <c r="C47" s="106"/>
      <c r="D47" s="106"/>
      <c r="E47" s="106"/>
      <c r="F47" s="106"/>
      <c r="G47" s="106"/>
      <c r="H47" s="106"/>
      <c r="I47" s="106"/>
      <c r="J47" s="226"/>
      <c r="K47" s="106"/>
      <c r="L47" s="106"/>
      <c r="M47" s="106"/>
      <c r="N47" s="106"/>
      <c r="O47" s="226"/>
      <c r="P47" s="106"/>
      <c r="Q47" s="106"/>
      <c r="R47" s="106"/>
      <c r="S47" s="106"/>
      <c r="T47" s="226"/>
      <c r="U47" s="106"/>
      <c r="V47" s="106"/>
      <c r="W47" s="106"/>
      <c r="X47" s="106"/>
      <c r="Y47" s="226"/>
      <c r="Z47" s="106"/>
      <c r="AA47" s="106"/>
      <c r="AB47" s="106"/>
      <c r="AC47" s="106"/>
      <c r="AD47" s="106"/>
      <c r="AE47" s="106"/>
      <c r="AF47" s="106"/>
      <c r="AG47" s="107"/>
      <c r="AH47" s="106"/>
      <c r="AI47" s="106"/>
      <c r="AJ47" s="106"/>
      <c r="AK47" s="106"/>
      <c r="AL47" s="106"/>
      <c r="AM47" s="106"/>
      <c r="AN47" s="106"/>
      <c r="AO47" s="226"/>
      <c r="AP47" s="106"/>
      <c r="AQ47" s="106"/>
      <c r="AR47" s="106"/>
      <c r="AS47" s="106"/>
      <c r="AT47" s="226"/>
      <c r="AU47" s="106"/>
      <c r="AV47" s="106"/>
      <c r="AW47" s="106"/>
      <c r="AX47" s="106"/>
      <c r="AY47" s="226"/>
      <c r="AZ47" s="106"/>
      <c r="BA47" s="106"/>
      <c r="BB47" s="106"/>
      <c r="BC47" s="106"/>
      <c r="BD47" s="106"/>
      <c r="BE47" s="106"/>
      <c r="BF47" s="106"/>
      <c r="BG47" s="106"/>
      <c r="BH47" s="106"/>
      <c r="BI47" s="106"/>
      <c r="BJ47" s="106"/>
      <c r="BK47" s="106"/>
    </row>
    <row r="48" spans="2:63" ht="12.75" customHeight="1">
      <c r="B48" s="117"/>
      <c r="C48" s="118"/>
      <c r="D48" s="118"/>
      <c r="E48" s="118"/>
      <c r="F48" s="118"/>
      <c r="G48" s="118"/>
      <c r="H48" s="118"/>
      <c r="I48" s="118"/>
      <c r="J48" s="232"/>
      <c r="K48" s="118"/>
      <c r="L48" s="118"/>
      <c r="M48" s="118"/>
      <c r="N48" s="118"/>
      <c r="O48" s="232"/>
      <c r="P48" s="118"/>
      <c r="Q48" s="118"/>
      <c r="R48" s="118"/>
      <c r="S48" s="118"/>
      <c r="T48" s="232"/>
      <c r="U48" s="118"/>
      <c r="V48" s="118"/>
      <c r="W48" s="118"/>
      <c r="X48" s="118"/>
      <c r="Y48" s="232"/>
      <c r="Z48" s="118"/>
      <c r="AA48" s="118"/>
      <c r="AB48" s="118"/>
      <c r="AC48" s="118"/>
      <c r="AD48" s="118"/>
      <c r="AE48" s="118"/>
      <c r="AF48" s="118"/>
      <c r="AG48" s="59"/>
      <c r="AH48" s="118"/>
      <c r="AI48" s="118"/>
      <c r="AJ48" s="118"/>
      <c r="AK48" s="118"/>
      <c r="AL48" s="118"/>
      <c r="AM48" s="118"/>
      <c r="AN48" s="118"/>
      <c r="AO48" s="232"/>
      <c r="AP48" s="118"/>
      <c r="AQ48" s="118"/>
      <c r="AR48" s="118"/>
      <c r="AS48" s="118"/>
      <c r="AT48" s="232"/>
      <c r="AU48" s="118"/>
      <c r="AV48" s="118"/>
      <c r="AW48" s="118"/>
      <c r="AX48" s="118"/>
      <c r="AY48" s="232"/>
      <c r="AZ48" s="118"/>
      <c r="BA48" s="118"/>
      <c r="BB48" s="118"/>
      <c r="BC48" s="118"/>
      <c r="BD48" s="118"/>
      <c r="BE48" s="118"/>
      <c r="BF48" s="118"/>
      <c r="BG48" s="118"/>
      <c r="BH48" s="118"/>
      <c r="BI48" s="118"/>
      <c r="BJ48" s="118"/>
      <c r="BK48" s="118"/>
    </row>
    <row r="49" spans="2:63" ht="12.75" customHeight="1">
      <c r="B49" s="119"/>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59"/>
      <c r="AH49" s="120"/>
      <c r="AI49" s="120"/>
      <c r="AJ49" s="120"/>
      <c r="AK49" s="120"/>
      <c r="AL49" s="120"/>
      <c r="AM49" s="120"/>
      <c r="AN49" s="120"/>
      <c r="AO49" s="233"/>
      <c r="AP49" s="120"/>
      <c r="AQ49" s="120"/>
      <c r="AR49" s="120"/>
      <c r="AS49" s="120"/>
      <c r="AT49" s="233"/>
      <c r="AU49" s="120"/>
      <c r="AV49" s="120"/>
      <c r="AW49" s="120"/>
      <c r="AX49" s="120"/>
      <c r="AY49" s="233"/>
      <c r="AZ49" s="120"/>
      <c r="BA49" s="120"/>
      <c r="BB49" s="120"/>
      <c r="BC49" s="120"/>
      <c r="BD49" s="120"/>
      <c r="BE49" s="120"/>
      <c r="BF49" s="120"/>
      <c r="BG49" s="120"/>
      <c r="BH49" s="120"/>
      <c r="BI49" s="120"/>
      <c r="BJ49" s="120"/>
      <c r="BK49" s="120"/>
    </row>
    <row r="50" spans="2:63">
      <c r="B50" s="133"/>
      <c r="C50" s="134">
        <f t="shared" ref="C50" si="90">SUM(C39:C49)</f>
        <v>0.99999357219773155</v>
      </c>
      <c r="D50" s="134">
        <v>1.0000000000000038</v>
      </c>
      <c r="E50" s="134">
        <f t="shared" ref="E50" si="91">SUM(E39:E49)</f>
        <v>1</v>
      </c>
      <c r="F50" s="134">
        <f t="shared" ref="F50" si="92">SUM(F39:F49)</f>
        <v>0.99999999999999978</v>
      </c>
      <c r="G50" s="134">
        <f t="shared" ref="G50:L50" si="93">SUM(G39:G49)</f>
        <v>1.0000005805085925</v>
      </c>
      <c r="H50" s="134">
        <f t="shared" si="93"/>
        <v>1</v>
      </c>
      <c r="I50" s="134">
        <f t="shared" si="93"/>
        <v>1.0000000000000002</v>
      </c>
      <c r="J50" s="134">
        <f t="shared" si="93"/>
        <v>0.99999999999999978</v>
      </c>
      <c r="K50" s="134">
        <f t="shared" si="93"/>
        <v>1</v>
      </c>
      <c r="L50" s="134">
        <f t="shared" si="93"/>
        <v>1.0000000000000002</v>
      </c>
      <c r="M50" s="134">
        <f t="shared" ref="M50" si="94">SUM(M39:M49)</f>
        <v>1</v>
      </c>
      <c r="N50" s="134">
        <f t="shared" ref="N50:O50" si="95">SUM(N39:N49)</f>
        <v>1</v>
      </c>
      <c r="O50" s="134">
        <f t="shared" si="95"/>
        <v>0.99999999999999989</v>
      </c>
      <c r="P50" s="134">
        <f t="shared" ref="P50:Q50" si="96">SUM(P39:P49)</f>
        <v>0.99999999999999989</v>
      </c>
      <c r="Q50" s="134">
        <f t="shared" si="96"/>
        <v>0.99999999999999989</v>
      </c>
      <c r="R50" s="134">
        <f t="shared" ref="R50" si="97">SUM(R39:R49)</f>
        <v>1</v>
      </c>
      <c r="S50" s="134">
        <f t="shared" ref="S50" si="98">SUM(S39:S49)</f>
        <v>1</v>
      </c>
      <c r="T50" s="134">
        <f t="shared" ref="T50" si="99">SUM(T39:T49)</f>
        <v>1.0000000000000002</v>
      </c>
      <c r="U50" s="134">
        <f t="shared" ref="U50:V50" si="100">SUM(U39:U49)</f>
        <v>0.99999999999999989</v>
      </c>
      <c r="V50" s="134">
        <f t="shared" si="100"/>
        <v>1.0000000000000002</v>
      </c>
      <c r="W50" s="134">
        <f t="shared" ref="W50" si="101">SUM(W39:W49)</f>
        <v>0.99999999999999989</v>
      </c>
      <c r="X50" s="134">
        <f t="shared" ref="X50:Y50" si="102">SUM(X39:X49)</f>
        <v>1.0000000000000002</v>
      </c>
      <c r="Y50" s="134">
        <f t="shared" si="102"/>
        <v>1</v>
      </c>
      <c r="Z50" s="134">
        <f t="shared" ref="Z50:AA50" si="103">SUM(Z39:Z49)</f>
        <v>1</v>
      </c>
      <c r="AA50" s="134">
        <f t="shared" si="103"/>
        <v>0.99999999999999989</v>
      </c>
      <c r="AB50" s="134">
        <f t="shared" ref="AB50:AC50" si="104">SUM(AB39:AB49)</f>
        <v>0.99999999999999989</v>
      </c>
      <c r="AC50" s="134">
        <f t="shared" si="104"/>
        <v>1</v>
      </c>
      <c r="AD50" s="134">
        <f t="shared" ref="AD50" si="105">SUM(AD39:AD49)</f>
        <v>0.99999999999999989</v>
      </c>
      <c r="AE50" s="134">
        <f t="shared" ref="AE50:AF50" si="106">SUM(AE39:AE49)</f>
        <v>1.0000000000000002</v>
      </c>
      <c r="AF50" s="134">
        <f t="shared" si="106"/>
        <v>1</v>
      </c>
      <c r="AG50" s="34"/>
      <c r="AH50" s="134">
        <f t="shared" ref="AH50" si="107">SUM(AH39:AH49)</f>
        <v>1.0000000000000018</v>
      </c>
      <c r="AI50" s="134">
        <v>1.0000000000000044</v>
      </c>
      <c r="AJ50" s="134">
        <f t="shared" ref="AJ50" si="108">SUM(AJ39:AJ49)</f>
        <v>1.0000000000000002</v>
      </c>
      <c r="AK50" s="134">
        <f t="shared" ref="AK50" si="109">SUM(AK39:AK49)</f>
        <v>1</v>
      </c>
      <c r="AL50" s="134">
        <f t="shared" ref="AL50:AN50" si="110">SUM(AL39:AL49)</f>
        <v>1.0000005938037069</v>
      </c>
      <c r="AM50" s="134">
        <f t="shared" si="110"/>
        <v>1</v>
      </c>
      <c r="AN50" s="134">
        <f t="shared" si="110"/>
        <v>1</v>
      </c>
      <c r="AO50" s="235">
        <f t="shared" ref="AO50:AS50" si="111">SUM(AO39:AO49)</f>
        <v>1</v>
      </c>
      <c r="AP50" s="134">
        <f t="shared" si="111"/>
        <v>1</v>
      </c>
      <c r="AQ50" s="134">
        <f t="shared" si="111"/>
        <v>0.99999999999999989</v>
      </c>
      <c r="AR50" s="134">
        <f t="shared" ref="AR50" si="112">SUM(AR39:AR49)</f>
        <v>1</v>
      </c>
      <c r="AS50" s="134">
        <f t="shared" si="111"/>
        <v>0.99999999999999989</v>
      </c>
      <c r="AT50" s="235">
        <f t="shared" ref="AT50" si="113">SUM(AT39:AT49)</f>
        <v>1</v>
      </c>
      <c r="AU50" s="134">
        <f t="shared" ref="AU50:AV50" si="114">SUM(AU39:AU49)</f>
        <v>1</v>
      </c>
      <c r="AV50" s="134">
        <f t="shared" si="114"/>
        <v>0.99999999999999978</v>
      </c>
      <c r="AW50" s="134">
        <f t="shared" ref="AW50" si="115">SUM(AW39:AW49)</f>
        <v>1</v>
      </c>
      <c r="AX50" s="134">
        <f t="shared" ref="AX50" si="116">SUM(AX39:AX49)</f>
        <v>1</v>
      </c>
      <c r="AY50" s="235">
        <f t="shared" ref="AY50" si="117">SUM(AY39:AY49)</f>
        <v>1.0000000000000002</v>
      </c>
      <c r="AZ50" s="134">
        <f t="shared" ref="AZ50:BA50" si="118">SUM(AZ39:AZ49)</f>
        <v>1</v>
      </c>
      <c r="BA50" s="134">
        <f t="shared" si="118"/>
        <v>1.0000000000000002</v>
      </c>
      <c r="BB50" s="134">
        <f t="shared" ref="BB50" si="119">SUM(BB39:BB49)</f>
        <v>0.99999999999999989</v>
      </c>
      <c r="BC50" s="134">
        <f t="shared" ref="BC50:BD50" si="120">SUM(BC39:BC49)</f>
        <v>1</v>
      </c>
      <c r="BD50" s="134">
        <f t="shared" si="120"/>
        <v>1</v>
      </c>
      <c r="BE50" s="134">
        <f t="shared" ref="BE50:BG50" si="121">SUM(BE39:BE49)</f>
        <v>1</v>
      </c>
      <c r="BF50" s="134">
        <f t="shared" si="121"/>
        <v>0.99999999999999989</v>
      </c>
      <c r="BG50" s="134">
        <f t="shared" si="121"/>
        <v>1</v>
      </c>
      <c r="BH50" s="134">
        <f t="shared" ref="BH50" si="122">SUM(BH39:BH49)</f>
        <v>1.0000000000000002</v>
      </c>
      <c r="BI50" s="134">
        <f t="shared" ref="BI50" si="123">SUM(BI39:BI49)</f>
        <v>1</v>
      </c>
      <c r="BJ50" s="134">
        <f t="shared" ref="BJ50:BK50" si="124">SUM(BJ39:BJ49)</f>
        <v>1</v>
      </c>
      <c r="BK50" s="134">
        <f t="shared" si="124"/>
        <v>1</v>
      </c>
    </row>
    <row r="51" spans="2:63">
      <c r="B51" s="4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59"/>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row>
    <row r="52" spans="2:63">
      <c r="B52" s="349" t="s">
        <v>183</v>
      </c>
      <c r="C52" s="347" t="str">
        <f>$C$8</f>
        <v>FY 2017-18</v>
      </c>
      <c r="D52" s="345"/>
      <c r="E52" s="345"/>
      <c r="F52" s="345"/>
      <c r="G52" s="345"/>
      <c r="H52" s="345" t="str">
        <f>H8</f>
        <v>FY 2018-19</v>
      </c>
      <c r="I52" s="345"/>
      <c r="J52" s="345"/>
      <c r="K52" s="345"/>
      <c r="L52" s="345"/>
      <c r="M52" s="345" t="str">
        <f>M8</f>
        <v>FY 2019-20</v>
      </c>
      <c r="N52" s="345"/>
      <c r="O52" s="345"/>
      <c r="P52" s="345"/>
      <c r="Q52" s="345"/>
      <c r="R52" s="345" t="str">
        <f>R8</f>
        <v>FY 2020-21</v>
      </c>
      <c r="S52" s="345"/>
      <c r="T52" s="345"/>
      <c r="U52" s="345"/>
      <c r="V52" s="345"/>
      <c r="W52" s="345" t="str">
        <f t="shared" ref="W52:Y53" si="125">W8</f>
        <v>FY 2021-22</v>
      </c>
      <c r="X52" s="345" t="str">
        <f t="shared" si="125"/>
        <v>FY 2021-22</v>
      </c>
      <c r="Y52" s="345" t="str">
        <f t="shared" si="125"/>
        <v>FY 2021-22</v>
      </c>
      <c r="Z52" s="345"/>
      <c r="AA52" s="345" t="str">
        <f>AA8</f>
        <v>FY 2021-22</v>
      </c>
      <c r="AB52" s="345" t="s">
        <v>384</v>
      </c>
      <c r="AC52" s="345"/>
      <c r="AD52" s="345"/>
      <c r="AE52" s="345"/>
      <c r="AF52" s="345"/>
      <c r="AG52" s="111"/>
      <c r="AH52" s="345" t="str">
        <f>AH8</f>
        <v>FY 2017-18</v>
      </c>
      <c r="AI52" s="345"/>
      <c r="AJ52" s="345"/>
      <c r="AK52" s="345"/>
      <c r="AL52" s="345"/>
      <c r="AM52" s="345" t="str">
        <f>AM8</f>
        <v>FY 2018-19</v>
      </c>
      <c r="AN52" s="345"/>
      <c r="AO52" s="345"/>
      <c r="AP52" s="345"/>
      <c r="AQ52" s="345"/>
      <c r="AR52" s="345" t="str">
        <f>AR8</f>
        <v>FY 2019-20</v>
      </c>
      <c r="AS52" s="345"/>
      <c r="AT52" s="345"/>
      <c r="AU52" s="345"/>
      <c r="AV52" s="345"/>
      <c r="AW52" s="345" t="str">
        <f>AW8</f>
        <v>FY 2020-21</v>
      </c>
      <c r="AX52" s="345"/>
      <c r="AY52" s="345"/>
      <c r="AZ52" s="345"/>
      <c r="BA52" s="345"/>
      <c r="BB52" s="345" t="str">
        <f>BB8</f>
        <v>FY 2021-22</v>
      </c>
      <c r="BC52" s="345" t="str">
        <f>BC8</f>
        <v>FY 2021-22</v>
      </c>
      <c r="BD52" s="345"/>
      <c r="BE52" s="345"/>
      <c r="BF52" s="345" t="str">
        <f>BF8</f>
        <v>FY 2021-22</v>
      </c>
      <c r="BG52" s="345" t="s">
        <v>384</v>
      </c>
      <c r="BH52" s="345"/>
      <c r="BI52" s="345"/>
      <c r="BJ52" s="345"/>
      <c r="BK52" s="345"/>
    </row>
    <row r="53" spans="2:63">
      <c r="B53" s="350"/>
      <c r="C53" s="75" t="s">
        <v>243</v>
      </c>
      <c r="D53" s="75" t="s">
        <v>244</v>
      </c>
      <c r="E53" s="75" t="s">
        <v>245</v>
      </c>
      <c r="F53" s="75" t="s">
        <v>246</v>
      </c>
      <c r="G53" s="75" t="s">
        <v>247</v>
      </c>
      <c r="H53" s="75" t="str">
        <f>H9</f>
        <v>QE Jun-18</v>
      </c>
      <c r="I53" s="75" t="str">
        <f t="shared" ref="I53:L53" si="126">I9</f>
        <v>QE Sep-18</v>
      </c>
      <c r="J53" s="75" t="str">
        <f t="shared" si="126"/>
        <v>QE Dec-18</v>
      </c>
      <c r="K53" s="75" t="str">
        <f t="shared" si="126"/>
        <v>QE Mar-19</v>
      </c>
      <c r="L53" s="75" t="str">
        <f t="shared" si="126"/>
        <v>FY 2018-19</v>
      </c>
      <c r="M53" s="75" t="str">
        <f>M9</f>
        <v>QE Jun-19</v>
      </c>
      <c r="N53" s="75" t="str">
        <f t="shared" ref="N53:Q53" si="127">N9</f>
        <v>QE Sep-19</v>
      </c>
      <c r="O53" s="75" t="str">
        <f t="shared" si="127"/>
        <v>QE Dec-19</v>
      </c>
      <c r="P53" s="75" t="str">
        <f t="shared" si="127"/>
        <v>QE Mar-20</v>
      </c>
      <c r="Q53" s="75" t="str">
        <f t="shared" si="127"/>
        <v>FY 2019-20</v>
      </c>
      <c r="R53" s="75" t="str">
        <f>R9</f>
        <v>QE Jun-20</v>
      </c>
      <c r="S53" s="75" t="str">
        <f t="shared" ref="S53:V53" si="128">S9</f>
        <v>QE Sep-20</v>
      </c>
      <c r="T53" s="75" t="str">
        <f t="shared" si="128"/>
        <v>QE Dec-20</v>
      </c>
      <c r="U53" s="75" t="str">
        <f t="shared" si="128"/>
        <v>QE Mar-21</v>
      </c>
      <c r="V53" s="75" t="str">
        <f t="shared" si="128"/>
        <v>FY 2020-21</v>
      </c>
      <c r="W53" s="75" t="str">
        <f t="shared" si="125"/>
        <v>QE Jun-21</v>
      </c>
      <c r="X53" s="75" t="str">
        <f t="shared" si="125"/>
        <v>QE Sep-21</v>
      </c>
      <c r="Y53" s="75" t="str">
        <f t="shared" si="125"/>
        <v>QE Dec-21</v>
      </c>
      <c r="Z53" s="75" t="str">
        <f t="shared" ref="Z53" si="129">Z9</f>
        <v>QE Mar-22</v>
      </c>
      <c r="AA53" s="75" t="str">
        <f>AA9</f>
        <v>FY 2021-22</v>
      </c>
      <c r="AB53" s="75" t="str">
        <f>AB9</f>
        <v>QE Jun-22</v>
      </c>
      <c r="AC53" s="75" t="str">
        <f>AC9</f>
        <v>QE Sep-22</v>
      </c>
      <c r="AD53" s="75" t="str">
        <f>AD9</f>
        <v>QE Dec-22</v>
      </c>
      <c r="AE53" s="75" t="str">
        <f t="shared" ref="AE53:AF53" si="130">AE9</f>
        <v>QE Mar-23</v>
      </c>
      <c r="AF53" s="75" t="str">
        <f t="shared" si="130"/>
        <v>FY 2022-23</v>
      </c>
      <c r="AG53" s="51"/>
      <c r="AH53" s="75" t="s">
        <v>243</v>
      </c>
      <c r="AI53" s="75" t="s">
        <v>244</v>
      </c>
      <c r="AJ53" s="75" t="s">
        <v>245</v>
      </c>
      <c r="AK53" s="75" t="s">
        <v>246</v>
      </c>
      <c r="AL53" s="75" t="s">
        <v>247</v>
      </c>
      <c r="AM53" s="75" t="str">
        <f>AM37</f>
        <v>QE Jun-18</v>
      </c>
      <c r="AN53" s="75" t="str">
        <f t="shared" ref="AN53:AQ53" si="131">AN37</f>
        <v>QE Sep-18</v>
      </c>
      <c r="AO53" s="75" t="str">
        <f t="shared" si="131"/>
        <v>QE Dec-18</v>
      </c>
      <c r="AP53" s="75" t="str">
        <f t="shared" si="131"/>
        <v>QE Mar-19</v>
      </c>
      <c r="AQ53" s="75" t="str">
        <f t="shared" si="131"/>
        <v>FY 2018-19</v>
      </c>
      <c r="AR53" s="75" t="str">
        <f>AR9</f>
        <v>QE Jun-19</v>
      </c>
      <c r="AS53" s="75" t="str">
        <f t="shared" ref="AS53:AV53" si="132">AS37</f>
        <v>QE Sep-19</v>
      </c>
      <c r="AT53" s="75" t="str">
        <f t="shared" si="132"/>
        <v>QE Dec-19</v>
      </c>
      <c r="AU53" s="75" t="str">
        <f t="shared" si="132"/>
        <v>QE Mar-20</v>
      </c>
      <c r="AV53" s="75" t="str">
        <f t="shared" si="132"/>
        <v>FY 2019-20</v>
      </c>
      <c r="AW53" s="75" t="str">
        <f>AW9</f>
        <v>QE Jun-20</v>
      </c>
      <c r="AX53" s="75" t="str">
        <f t="shared" ref="AX53:BA53" si="133">AX37</f>
        <v>QE Sep-20</v>
      </c>
      <c r="AY53" s="75" t="str">
        <f t="shared" si="133"/>
        <v>QE Dec-20</v>
      </c>
      <c r="AZ53" s="75" t="str">
        <f t="shared" si="133"/>
        <v>QE Mar-21</v>
      </c>
      <c r="BA53" s="75" t="str">
        <f t="shared" si="133"/>
        <v>FY 2020-21</v>
      </c>
      <c r="BB53" s="75" t="str">
        <f>BB9</f>
        <v>QE Jun-21</v>
      </c>
      <c r="BC53" s="75" t="str">
        <f>BC9</f>
        <v>QE Sep-21</v>
      </c>
      <c r="BD53" s="75" t="str">
        <f>BD9</f>
        <v>QE Dec-21</v>
      </c>
      <c r="BE53" s="75" t="str">
        <f t="shared" ref="BE53" si="134">BE37</f>
        <v>QE Mar-22</v>
      </c>
      <c r="BF53" s="75" t="str">
        <f>BF9</f>
        <v>FY 2021-22</v>
      </c>
      <c r="BG53" s="75" t="str">
        <f>BG9</f>
        <v>QE Jun-22</v>
      </c>
      <c r="BH53" s="75" t="str">
        <f>BH9</f>
        <v>QE Sep-22</v>
      </c>
      <c r="BI53" s="75" t="str">
        <f>BI9</f>
        <v>QE Dec-22</v>
      </c>
      <c r="BJ53" s="75" t="str">
        <f>BJ9</f>
        <v>QE Mar-23</v>
      </c>
      <c r="BK53" s="75" t="str">
        <f>BK9</f>
        <v>FY 2022-23</v>
      </c>
    </row>
    <row r="54" spans="2:63">
      <c r="B54" s="12"/>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7"/>
      <c r="AH54" s="76"/>
      <c r="AI54" s="76"/>
      <c r="AJ54" s="76"/>
      <c r="AK54" s="76"/>
      <c r="AL54" s="76"/>
      <c r="AM54" s="76"/>
      <c r="AN54" s="76"/>
      <c r="AO54" s="228"/>
      <c r="AP54" s="76"/>
      <c r="AQ54" s="76"/>
      <c r="AR54" s="76"/>
      <c r="AS54" s="76"/>
      <c r="AT54" s="228"/>
      <c r="AU54" s="76"/>
      <c r="AV54" s="76"/>
      <c r="AW54" s="76"/>
      <c r="AX54" s="76"/>
      <c r="AY54" s="228"/>
      <c r="AZ54" s="76"/>
      <c r="BA54" s="76"/>
      <c r="BB54" s="76"/>
      <c r="BC54" s="76"/>
      <c r="BD54" s="76"/>
      <c r="BE54" s="76"/>
      <c r="BF54" s="76"/>
      <c r="BG54" s="76"/>
      <c r="BH54" s="76"/>
      <c r="BI54" s="76"/>
      <c r="BJ54" s="76"/>
      <c r="BK54" s="76"/>
    </row>
    <row r="55" spans="2:63">
      <c r="B55" s="27" t="s">
        <v>191</v>
      </c>
      <c r="C55" s="106">
        <v>0.3406327030945181</v>
      </c>
      <c r="D55" s="106">
        <v>0.33160470359842653</v>
      </c>
      <c r="E55" s="106">
        <v>0.34042999253147938</v>
      </c>
      <c r="F55" s="106">
        <v>0.34898011720434335</v>
      </c>
      <c r="G55" s="106">
        <v>0.3405930202527937</v>
      </c>
      <c r="H55" s="106">
        <v>0.37062552190826181</v>
      </c>
      <c r="I55" s="106">
        <v>0.36772024920401525</v>
      </c>
      <c r="J55" s="226">
        <v>0.39350714979660817</v>
      </c>
      <c r="K55" s="106">
        <v>0.38650118977540843</v>
      </c>
      <c r="L55" s="106">
        <v>0.37968915277195869</v>
      </c>
      <c r="M55" s="106">
        <v>0.39511350267168732</v>
      </c>
      <c r="N55" s="106">
        <v>0.39154991282711132</v>
      </c>
      <c r="O55" s="226">
        <v>0.38088067990592339</v>
      </c>
      <c r="P55" s="106">
        <v>0.40100983350027686</v>
      </c>
      <c r="Q55" s="106">
        <v>0.39215532977325579</v>
      </c>
      <c r="R55" s="106">
        <v>0.40501733576317073</v>
      </c>
      <c r="S55" s="106">
        <v>0.40932524106128759</v>
      </c>
      <c r="T55" s="226">
        <v>0.40304822922869082</v>
      </c>
      <c r="U55" s="106">
        <v>0.4147728372116658</v>
      </c>
      <c r="V55" s="106">
        <v>0.40816069377645881</v>
      </c>
      <c r="W55" s="106">
        <v>0.40423840726850213</v>
      </c>
      <c r="X55" s="106">
        <v>0.39327192015725226</v>
      </c>
      <c r="Y55" s="226">
        <v>0.38539267639490321</v>
      </c>
      <c r="Z55" s="106">
        <v>0.37579888208889695</v>
      </c>
      <c r="AA55" s="106">
        <v>0.38905255891174845</v>
      </c>
      <c r="AB55" s="106">
        <v>0.37580619076419114</v>
      </c>
      <c r="AC55" s="106">
        <v>0.36715425515456795</v>
      </c>
      <c r="AD55" s="106">
        <v>0.37113950315567024</v>
      </c>
      <c r="AE55" s="106">
        <v>0.36257399891154135</v>
      </c>
      <c r="AF55" s="106">
        <v>0.36906255249307113</v>
      </c>
      <c r="AG55" s="107"/>
      <c r="AH55" s="106">
        <v>0.35004658420016954</v>
      </c>
      <c r="AI55" s="106">
        <v>0.33924227239005994</v>
      </c>
      <c r="AJ55" s="106">
        <v>0.34674923156937471</v>
      </c>
      <c r="AK55" s="106">
        <v>0.35688498542914399</v>
      </c>
      <c r="AL55" s="106">
        <v>0.34839346120803449</v>
      </c>
      <c r="AM55" s="106">
        <v>0.37769880564905584</v>
      </c>
      <c r="AN55" s="106">
        <v>0.37458667034068632</v>
      </c>
      <c r="AO55" s="226">
        <v>0.40131822040309539</v>
      </c>
      <c r="AP55" s="106">
        <v>0.39377393749363021</v>
      </c>
      <c r="AQ55" s="106">
        <v>0.38694212895064656</v>
      </c>
      <c r="AR55" s="106">
        <v>0.4006690795732451</v>
      </c>
      <c r="AS55" s="106">
        <v>0.40130322199487534</v>
      </c>
      <c r="AT55" s="226">
        <v>0.39928536963465211</v>
      </c>
      <c r="AU55" s="106">
        <v>0.42235434323362681</v>
      </c>
      <c r="AV55" s="106">
        <v>0.40617819617863177</v>
      </c>
      <c r="AW55" s="106">
        <v>0.417845837860362</v>
      </c>
      <c r="AX55" s="106">
        <v>0.42493434340604486</v>
      </c>
      <c r="AY55" s="226">
        <v>0.42789733835110821</v>
      </c>
      <c r="AZ55" s="106">
        <v>0.4430051628043406</v>
      </c>
      <c r="BA55" s="106">
        <v>0.42880672375254791</v>
      </c>
      <c r="BB55" s="106">
        <v>0.43330633524207457</v>
      </c>
      <c r="BC55" s="106">
        <v>0.42296282683554909</v>
      </c>
      <c r="BD55" s="106">
        <v>0.41927860550038709</v>
      </c>
      <c r="BE55" s="106">
        <v>0.40831362238716362</v>
      </c>
      <c r="BF55" s="106">
        <v>0.42048214624182573</v>
      </c>
      <c r="BG55" s="106">
        <v>0.40387912079121507</v>
      </c>
      <c r="BH55" s="106">
        <v>0.38974908531267777</v>
      </c>
      <c r="BI55" s="106">
        <v>0.38885994882400426</v>
      </c>
      <c r="BJ55" s="106">
        <v>0.37436922931538036</v>
      </c>
      <c r="BK55" s="106">
        <v>0.38883035469282551</v>
      </c>
    </row>
    <row r="56" spans="2:63">
      <c r="B56" s="27" t="s">
        <v>226</v>
      </c>
      <c r="C56" s="106">
        <v>5.221500159050161E-2</v>
      </c>
      <c r="D56" s="106">
        <v>4.6753131308603771E-2</v>
      </c>
      <c r="E56" s="106">
        <v>4.2410752388705106E-2</v>
      </c>
      <c r="F56" s="106">
        <v>4.5828766532830321E-2</v>
      </c>
      <c r="G56" s="106">
        <v>4.6723398788412675E-2</v>
      </c>
      <c r="H56" s="106">
        <v>4.5631808518048517E-2</v>
      </c>
      <c r="I56" s="106">
        <v>4.9354938785956169E-2</v>
      </c>
      <c r="J56" s="226">
        <v>4.387547109760484E-2</v>
      </c>
      <c r="K56" s="106">
        <v>3.4102786361068609E-2</v>
      </c>
      <c r="L56" s="106">
        <v>4.3115332408141999E-2</v>
      </c>
      <c r="M56" s="106">
        <v>2.859998127643228E-2</v>
      </c>
      <c r="N56" s="106">
        <v>4.0117085024913464E-2</v>
      </c>
      <c r="O56" s="226">
        <v>6.2135009372379001E-2</v>
      </c>
      <c r="P56" s="106">
        <v>6.5822547720126232E-2</v>
      </c>
      <c r="Q56" s="106">
        <v>5.0005214005506948E-2</v>
      </c>
      <c r="R56" s="106">
        <v>4.0800535086682556E-2</v>
      </c>
      <c r="S56" s="106">
        <v>4.9635321702894517E-2</v>
      </c>
      <c r="T56" s="226">
        <v>7.1220835782416447E-2</v>
      </c>
      <c r="U56" s="106">
        <v>7.4280543797528756E-2</v>
      </c>
      <c r="V56" s="106">
        <v>5.9847660851166697E-2</v>
      </c>
      <c r="W56" s="106">
        <v>8.0100961256704711E-2</v>
      </c>
      <c r="X56" s="106">
        <v>8.351324014405713E-2</v>
      </c>
      <c r="Y56" s="226">
        <v>9.3464176989139072E-2</v>
      </c>
      <c r="Z56" s="106">
        <v>8.8455666031749064E-2</v>
      </c>
      <c r="AA56" s="106">
        <v>8.6612835243428318E-2</v>
      </c>
      <c r="AB56" s="106">
        <v>7.8474421686427973E-2</v>
      </c>
      <c r="AC56" s="106">
        <v>6.5142084896363708E-2</v>
      </c>
      <c r="AD56" s="106">
        <v>5.2051597036916614E-2</v>
      </c>
      <c r="AE56" s="106">
        <v>3.9999862719407364E-2</v>
      </c>
      <c r="AF56" s="106">
        <v>5.8609906765940148E-2</v>
      </c>
      <c r="AG56" s="107"/>
      <c r="AH56" s="106">
        <v>2.6021582087056759E-2</v>
      </c>
      <c r="AI56" s="106">
        <v>2.4797807828462994E-2</v>
      </c>
      <c r="AJ56" s="106">
        <v>2.46354814415818E-2</v>
      </c>
      <c r="AK56" s="106">
        <v>2.4215506944069522E-2</v>
      </c>
      <c r="AL56" s="106">
        <v>2.4890955374732255E-2</v>
      </c>
      <c r="AM56" s="106">
        <v>2.7417960273644418E-2</v>
      </c>
      <c r="AN56" s="106">
        <v>3.1603592875792771E-2</v>
      </c>
      <c r="AO56" s="226">
        <v>2.4896511737626029E-2</v>
      </c>
      <c r="AP56" s="106">
        <v>1.5927611374902874E-2</v>
      </c>
      <c r="AQ56" s="106">
        <v>2.4836533424480282E-2</v>
      </c>
      <c r="AR56" s="106">
        <v>1.4941406032351723E-2</v>
      </c>
      <c r="AS56" s="106">
        <v>1.6206889854623003E-2</v>
      </c>
      <c r="AT56" s="226">
        <v>1.6816054984348898E-2</v>
      </c>
      <c r="AU56" s="106">
        <v>1.6099179221108987E-2</v>
      </c>
      <c r="AV56" s="106">
        <v>1.6034873789789031E-2</v>
      </c>
      <c r="AW56" s="106">
        <v>1.0418891485973561E-2</v>
      </c>
      <c r="AX56" s="106">
        <v>1.3394362093563377E-2</v>
      </c>
      <c r="AY56" s="226">
        <v>1.3958867788072118E-2</v>
      </c>
      <c r="AZ56" s="106">
        <v>1.1269635776942172E-2</v>
      </c>
      <c r="BA56" s="106">
        <v>1.2291848466185248E-2</v>
      </c>
      <c r="BB56" s="106">
        <v>1.3952969080919983E-2</v>
      </c>
      <c r="BC56" s="106">
        <v>1.4321107515068873E-2</v>
      </c>
      <c r="BD56" s="106">
        <v>1.3756360749656171E-2</v>
      </c>
      <c r="BE56" s="106">
        <v>9.5873439000110344E-3</v>
      </c>
      <c r="BF56" s="106">
        <v>1.282490864248741E-2</v>
      </c>
      <c r="BG56" s="106">
        <v>9.6359519807964408E-3</v>
      </c>
      <c r="BH56" s="106">
        <v>7.6105282898936153E-3</v>
      </c>
      <c r="BI56" s="106">
        <v>6.7908041860794965E-3</v>
      </c>
      <c r="BJ56" s="106">
        <v>8.7692095536122585E-3</v>
      </c>
      <c r="BK56" s="106">
        <v>8.1869824401009355E-3</v>
      </c>
    </row>
    <row r="57" spans="2:63">
      <c r="B57" s="27" t="s">
        <v>369</v>
      </c>
      <c r="C57" s="106">
        <v>0.25801839931761789</v>
      </c>
      <c r="D57" s="106">
        <v>0.26063238009688094</v>
      </c>
      <c r="E57" s="106">
        <v>0.25195995363332646</v>
      </c>
      <c r="F57" s="106">
        <v>0.25069576776484509</v>
      </c>
      <c r="G57" s="106">
        <v>0.25519579818597471</v>
      </c>
      <c r="H57" s="106">
        <v>0.24285922969545093</v>
      </c>
      <c r="I57" s="106">
        <v>0.23902622521400049</v>
      </c>
      <c r="J57" s="226">
        <v>0.21082795921852068</v>
      </c>
      <c r="K57" s="106">
        <v>0.21367852196702225</v>
      </c>
      <c r="L57" s="106">
        <v>0.22641748061950639</v>
      </c>
      <c r="M57" s="106">
        <v>0.21891237789057094</v>
      </c>
      <c r="N57" s="106">
        <v>0.21332832101443727</v>
      </c>
      <c r="O57" s="226">
        <v>0.21054756561639595</v>
      </c>
      <c r="P57" s="106">
        <v>0.18880308295257758</v>
      </c>
      <c r="Q57" s="106">
        <v>0.20734128749715994</v>
      </c>
      <c r="R57" s="106">
        <v>0.17531341023269775</v>
      </c>
      <c r="S57" s="106">
        <v>0.17995550459913898</v>
      </c>
      <c r="T57" s="226">
        <v>0.16939987019290756</v>
      </c>
      <c r="U57" s="106">
        <v>0.15377173949216402</v>
      </c>
      <c r="V57" s="106">
        <v>0.16914428988990796</v>
      </c>
      <c r="W57" s="106">
        <v>0.16185995128307828</v>
      </c>
      <c r="X57" s="106">
        <v>0.17456059016491571</v>
      </c>
      <c r="Y57" s="226">
        <v>0.16624627811286305</v>
      </c>
      <c r="Z57" s="106">
        <v>0.17946698823498641</v>
      </c>
      <c r="AA57" s="106">
        <v>0.17085496833323791</v>
      </c>
      <c r="AB57" s="106">
        <v>0.18353740277276728</v>
      </c>
      <c r="AC57" s="106">
        <v>0.19612144918628999</v>
      </c>
      <c r="AD57" s="106">
        <v>0.19658427523852065</v>
      </c>
      <c r="AE57" s="106">
        <v>0.19938750156361806</v>
      </c>
      <c r="AF57" s="106">
        <v>0.19404167694235167</v>
      </c>
      <c r="AG57" s="107"/>
      <c r="AH57" s="106">
        <v>0.26514911375630928</v>
      </c>
      <c r="AI57" s="106">
        <v>0.26663530379101436</v>
      </c>
      <c r="AJ57" s="106">
        <v>0.25663696567667255</v>
      </c>
      <c r="AK57" s="106">
        <v>0.25637436350998882</v>
      </c>
      <c r="AL57" s="106">
        <v>0.26104042692880047</v>
      </c>
      <c r="AM57" s="106">
        <v>0.24749412972031146</v>
      </c>
      <c r="AN57" s="106">
        <v>0.24348954951713805</v>
      </c>
      <c r="AO57" s="226">
        <v>0.21501286939392325</v>
      </c>
      <c r="AP57" s="106">
        <v>0.21769928574260516</v>
      </c>
      <c r="AQ57" s="106">
        <v>0.23074259915761255</v>
      </c>
      <c r="AR57" s="106">
        <v>0.22199044164149398</v>
      </c>
      <c r="AS57" s="106">
        <v>0.21864222098205807</v>
      </c>
      <c r="AT57" s="226">
        <v>0.22072151988277161</v>
      </c>
      <c r="AU57" s="106">
        <v>0.19885248549862508</v>
      </c>
      <c r="AV57" s="106">
        <v>0.21475549037583169</v>
      </c>
      <c r="AW57" s="106">
        <v>0.18086627983171913</v>
      </c>
      <c r="AX57" s="106">
        <v>0.1868178810348248</v>
      </c>
      <c r="AY57" s="226">
        <v>0.179843870574208</v>
      </c>
      <c r="AZ57" s="106">
        <v>0.16423851413796675</v>
      </c>
      <c r="BA57" s="106">
        <v>0.1777001310882374</v>
      </c>
      <c r="BB57" s="106">
        <v>0.17349895767411957</v>
      </c>
      <c r="BC57" s="106">
        <v>0.18773941612895234</v>
      </c>
      <c r="BD57" s="106">
        <v>0.18086360205082649</v>
      </c>
      <c r="BE57" s="106">
        <v>0.19499476863214121</v>
      </c>
      <c r="BF57" s="106">
        <v>0.18465747656767204</v>
      </c>
      <c r="BG57" s="106">
        <v>0.19724774813696752</v>
      </c>
      <c r="BH57" s="106">
        <v>0.20819084719139019</v>
      </c>
      <c r="BI57" s="106">
        <v>0.20597039808180073</v>
      </c>
      <c r="BJ57" s="106">
        <v>0.20587396095576682</v>
      </c>
      <c r="BK57" s="106">
        <v>0.20443497602510549</v>
      </c>
    </row>
    <row r="58" spans="2:63">
      <c r="B58" s="27" t="s">
        <v>192</v>
      </c>
      <c r="C58" s="106">
        <v>0.20809185041206313</v>
      </c>
      <c r="D58" s="106">
        <v>0.21814257995742209</v>
      </c>
      <c r="E58" s="106">
        <v>0.21503218775352265</v>
      </c>
      <c r="F58" s="106">
        <v>0.21560784081861253</v>
      </c>
      <c r="G58" s="106">
        <v>0.21447230906406095</v>
      </c>
      <c r="H58" s="106">
        <v>0.20429439122437515</v>
      </c>
      <c r="I58" s="106">
        <v>0.21195179476344406</v>
      </c>
      <c r="J58" s="226">
        <v>0.21503150107942318</v>
      </c>
      <c r="K58" s="106">
        <v>0.2338723126125318</v>
      </c>
      <c r="L58" s="106">
        <v>0.21661173932599939</v>
      </c>
      <c r="M58" s="106">
        <v>0.23351732683020821</v>
      </c>
      <c r="N58" s="106">
        <v>0.23140890370429024</v>
      </c>
      <c r="O58" s="226">
        <v>0.22193255898501374</v>
      </c>
      <c r="P58" s="106">
        <v>0.22365888383909399</v>
      </c>
      <c r="Q58" s="106">
        <v>0.22738118693323434</v>
      </c>
      <c r="R58" s="106">
        <v>0.23579673359085956</v>
      </c>
      <c r="S58" s="106">
        <v>0.23136987799551448</v>
      </c>
      <c r="T58" s="226">
        <v>0.22950430270735764</v>
      </c>
      <c r="U58" s="106">
        <v>0.23518322231844968</v>
      </c>
      <c r="V58" s="106">
        <v>0.23290963886808094</v>
      </c>
      <c r="W58" s="106">
        <v>0.22924026634556263</v>
      </c>
      <c r="X58" s="106">
        <v>0.21997506352148793</v>
      </c>
      <c r="Y58" s="226">
        <v>0.22208389365685996</v>
      </c>
      <c r="Z58" s="106">
        <v>0.22498781588794661</v>
      </c>
      <c r="AA58" s="106">
        <v>0.22397891220605451</v>
      </c>
      <c r="AB58" s="106">
        <v>0.22627280043133505</v>
      </c>
      <c r="AC58" s="106">
        <v>0.23060410181496654</v>
      </c>
      <c r="AD58" s="106">
        <v>0.23250157123160609</v>
      </c>
      <c r="AE58" s="106">
        <v>0.23124960066454608</v>
      </c>
      <c r="AF58" s="106">
        <v>0.23020092212918633</v>
      </c>
      <c r="AG58" s="107"/>
      <c r="AH58" s="106">
        <v>0.21384277192088436</v>
      </c>
      <c r="AI58" s="106">
        <v>0.22316687226307894</v>
      </c>
      <c r="AJ58" s="106">
        <v>0.21902372735069958</v>
      </c>
      <c r="AK58" s="106">
        <v>0.22049164790641565</v>
      </c>
      <c r="AL58" s="106">
        <v>0.21938426698424005</v>
      </c>
      <c r="AM58" s="106">
        <v>0.20819329216444704</v>
      </c>
      <c r="AN58" s="106">
        <v>0.21590955963135486</v>
      </c>
      <c r="AO58" s="226">
        <v>0.21929985106599514</v>
      </c>
      <c r="AP58" s="106">
        <v>0.23827306058667491</v>
      </c>
      <c r="AQ58" s="106">
        <v>0.22074954461721144</v>
      </c>
      <c r="AR58" s="106">
        <v>0.23680074655208347</v>
      </c>
      <c r="AS58" s="106">
        <v>0.2371731817900779</v>
      </c>
      <c r="AT58" s="226">
        <v>0.23265665213101122</v>
      </c>
      <c r="AU58" s="106">
        <v>0.23556355256350928</v>
      </c>
      <c r="AV58" s="106">
        <v>0.23551198553618635</v>
      </c>
      <c r="AW58" s="106">
        <v>0.24326534943586137</v>
      </c>
      <c r="AX58" s="106">
        <v>0.24019287678191292</v>
      </c>
      <c r="AY58" s="226">
        <v>0.24365391818378135</v>
      </c>
      <c r="AZ58" s="106">
        <v>0.25119142900591046</v>
      </c>
      <c r="BA58" s="106">
        <v>0.24469092858831085</v>
      </c>
      <c r="BB58" s="106">
        <v>0.2457244485285518</v>
      </c>
      <c r="BC58" s="106">
        <v>0.23658255250762597</v>
      </c>
      <c r="BD58" s="106">
        <v>0.24161078022440577</v>
      </c>
      <c r="BE58" s="106">
        <v>0.24445413351829104</v>
      </c>
      <c r="BF58" s="106">
        <v>0.2420730350180644</v>
      </c>
      <c r="BG58" s="106">
        <v>0.24317550360557147</v>
      </c>
      <c r="BH58" s="106">
        <v>0.24479557703586272</v>
      </c>
      <c r="BI58" s="106">
        <v>0.24360260312333631</v>
      </c>
      <c r="BJ58" s="106">
        <v>0.2387725954982147</v>
      </c>
      <c r="BK58" s="106">
        <v>0.24253098992964736</v>
      </c>
    </row>
    <row r="59" spans="2:63">
      <c r="B59" s="27" t="s">
        <v>378</v>
      </c>
      <c r="C59" s="106">
        <v>0.11818099437875187</v>
      </c>
      <c r="D59" s="106">
        <v>0.11914944276133829</v>
      </c>
      <c r="E59" s="106">
        <v>0.12302242470018084</v>
      </c>
      <c r="F59" s="106">
        <v>0.11192561969054975</v>
      </c>
      <c r="G59" s="106">
        <v>0.11784502800043463</v>
      </c>
      <c r="H59" s="106">
        <v>0.11566278872581665</v>
      </c>
      <c r="I59" s="106">
        <v>0.10732221436348635</v>
      </c>
      <c r="J59" s="226">
        <v>0.11818652206009041</v>
      </c>
      <c r="K59" s="106">
        <v>0.11227633493952446</v>
      </c>
      <c r="L59" s="106">
        <v>0.11335233429291822</v>
      </c>
      <c r="M59" s="106">
        <v>0.10817799298988193</v>
      </c>
      <c r="N59" s="106">
        <v>0.1062221321913752</v>
      </c>
      <c r="O59" s="226">
        <v>0.10183836198722117</v>
      </c>
      <c r="P59" s="106">
        <v>9.9637037437366641E-2</v>
      </c>
      <c r="Q59" s="106">
        <v>0.10378296639243711</v>
      </c>
      <c r="R59" s="106">
        <v>0.10984208098544877</v>
      </c>
      <c r="S59" s="106">
        <v>0.10685002254821878</v>
      </c>
      <c r="T59" s="226">
        <v>0.10280120219400669</v>
      </c>
      <c r="U59" s="106">
        <v>9.6077687482829091E-2</v>
      </c>
      <c r="V59" s="106">
        <v>0.10359503072362708</v>
      </c>
      <c r="W59" s="106">
        <v>9.9837962160129703E-2</v>
      </c>
      <c r="X59" s="106">
        <v>0.10274517992637165</v>
      </c>
      <c r="Y59" s="226">
        <v>0.10771238466130297</v>
      </c>
      <c r="Z59" s="106">
        <v>0.10735984303912635</v>
      </c>
      <c r="AA59" s="106">
        <v>0.10459592149956243</v>
      </c>
      <c r="AB59" s="106">
        <v>0.11304158626052792</v>
      </c>
      <c r="AC59" s="106">
        <v>9.6529606430989345E-2</v>
      </c>
      <c r="AD59" s="106">
        <v>0.10241132041161534</v>
      </c>
      <c r="AE59" s="106">
        <v>0.11823301282313564</v>
      </c>
      <c r="AF59" s="106">
        <v>0.10756985389180511</v>
      </c>
      <c r="AG59" s="107"/>
      <c r="AH59" s="106">
        <v>0.12144709836677833</v>
      </c>
      <c r="AI59" s="106">
        <v>0.12189371042611946</v>
      </c>
      <c r="AJ59" s="106">
        <v>0.12530603109725824</v>
      </c>
      <c r="AK59" s="106">
        <v>0.11446088525731236</v>
      </c>
      <c r="AL59" s="106">
        <v>0.12054397697509012</v>
      </c>
      <c r="AM59" s="106">
        <v>0.11787018048528565</v>
      </c>
      <c r="AN59" s="106">
        <v>0.10932623650459754</v>
      </c>
      <c r="AO59" s="226">
        <v>0.120532510612074</v>
      </c>
      <c r="AP59" s="106">
        <v>0.114389025612524</v>
      </c>
      <c r="AQ59" s="106">
        <v>0.11551763655247206</v>
      </c>
      <c r="AR59" s="106">
        <v>0.10969905252099811</v>
      </c>
      <c r="AS59" s="106">
        <v>0.10886807147467441</v>
      </c>
      <c r="AT59" s="226">
        <v>0.10675933475832554</v>
      </c>
      <c r="AU59" s="106">
        <v>0.10494040792287508</v>
      </c>
      <c r="AV59" s="106">
        <v>0.10749408431531797</v>
      </c>
      <c r="AW59" s="106">
        <v>0.11332121444927082</v>
      </c>
      <c r="AX59" s="106">
        <v>0.11092461353403352</v>
      </c>
      <c r="AY59" s="226">
        <v>0.10913919875616286</v>
      </c>
      <c r="AZ59" s="106">
        <v>0.10261740347156498</v>
      </c>
      <c r="BA59" s="106">
        <v>0.10883518770666394</v>
      </c>
      <c r="BB59" s="106">
        <v>0.10701709863236324</v>
      </c>
      <c r="BC59" s="106">
        <v>0.11050214754210919</v>
      </c>
      <c r="BD59" s="106">
        <v>0.11718307378948845</v>
      </c>
      <c r="BE59" s="106">
        <v>0.11664879407452115</v>
      </c>
      <c r="BF59" s="106">
        <v>0.11304569666191037</v>
      </c>
      <c r="BG59" s="106">
        <v>0.12148585519282662</v>
      </c>
      <c r="BH59" s="106">
        <v>0.10247007976588011</v>
      </c>
      <c r="BI59" s="106">
        <v>0.10730105654518775</v>
      </c>
      <c r="BJ59" s="106">
        <v>0.12207936041500803</v>
      </c>
      <c r="BK59" s="106">
        <v>0.11333153190553313</v>
      </c>
    </row>
    <row r="60" spans="2:63">
      <c r="B60" s="27" t="s">
        <v>193</v>
      </c>
      <c r="C60" s="106">
        <v>1.8266328830296798E-2</v>
      </c>
      <c r="D60" s="106">
        <v>1.9089214585112452E-2</v>
      </c>
      <c r="E60" s="106">
        <v>2.2256903738401255E-2</v>
      </c>
      <c r="F60" s="106">
        <v>2.2415774140796978E-2</v>
      </c>
      <c r="G60" s="106">
        <v>2.0571525569116022E-2</v>
      </c>
      <c r="H60" s="106">
        <v>1.5696374223953761E-2</v>
      </c>
      <c r="I60" s="106">
        <v>1.9996439600414771E-2</v>
      </c>
      <c r="J60" s="226">
        <v>1.2953050247414864E-2</v>
      </c>
      <c r="K60" s="106">
        <v>1.4141719164228638E-2</v>
      </c>
      <c r="L60" s="106">
        <v>1.5672920450578953E-2</v>
      </c>
      <c r="M60" s="106">
        <v>1.109332766345795E-2</v>
      </c>
      <c r="N60" s="106">
        <v>1.2664059042686901E-2</v>
      </c>
      <c r="O60" s="226">
        <v>1.6851834164229248E-2</v>
      </c>
      <c r="P60" s="106">
        <v>1.5906883575396418E-2</v>
      </c>
      <c r="Q60" s="106">
        <v>1.4247587465064621E-2</v>
      </c>
      <c r="R60" s="106">
        <v>2.9440164736840743E-2</v>
      </c>
      <c r="S60" s="106">
        <v>1.9018199079932147E-2</v>
      </c>
      <c r="T60" s="226">
        <v>1.9523056890868699E-2</v>
      </c>
      <c r="U60" s="106">
        <v>2.1106289669477061E-2</v>
      </c>
      <c r="V60" s="106">
        <v>2.2081070913744182E-2</v>
      </c>
      <c r="W60" s="106">
        <v>2.0220531158611998E-2</v>
      </c>
      <c r="X60" s="106">
        <v>2.1439994300887905E-2</v>
      </c>
      <c r="Y60" s="226">
        <v>2.1112242972386543E-2</v>
      </c>
      <c r="Z60" s="106">
        <v>2.0034919656508846E-2</v>
      </c>
      <c r="AA60" s="106">
        <v>2.0699488863241609E-2</v>
      </c>
      <c r="AB60" s="106">
        <v>1.9326085100054884E-2</v>
      </c>
      <c r="AC60" s="106">
        <v>4.1565795946447166E-2</v>
      </c>
      <c r="AD60" s="106">
        <v>4.2441135553160481E-2</v>
      </c>
      <c r="AE60" s="106">
        <v>4.5076546577085139E-2</v>
      </c>
      <c r="AF60" s="106">
        <v>3.7322990272274495E-2</v>
      </c>
      <c r="AG60" s="107"/>
      <c r="AH60" s="106">
        <v>1.8771145444447419E-2</v>
      </c>
      <c r="AI60" s="106">
        <v>1.9528880211051838E-2</v>
      </c>
      <c r="AJ60" s="106">
        <v>2.2670047991410553E-2</v>
      </c>
      <c r="AK60" s="106">
        <v>2.2923521522393912E-2</v>
      </c>
      <c r="AL60" s="106">
        <v>2.1042665495712334E-2</v>
      </c>
      <c r="AM60" s="106">
        <v>1.5995935106906632E-2</v>
      </c>
      <c r="AN60" s="106">
        <v>2.0369832079691255E-2</v>
      </c>
      <c r="AO60" s="226">
        <v>1.3210166770213066E-2</v>
      </c>
      <c r="AP60" s="106">
        <v>1.4407822241021599E-2</v>
      </c>
      <c r="AQ60" s="106">
        <v>1.5972310933158245E-2</v>
      </c>
      <c r="AR60" s="106">
        <v>1.1249307741364145E-2</v>
      </c>
      <c r="AS60" s="106">
        <v>1.2979514311902317E-2</v>
      </c>
      <c r="AT60" s="226">
        <v>1.7666138473991663E-2</v>
      </c>
      <c r="AU60" s="106">
        <v>1.6753557654031147E-2</v>
      </c>
      <c r="AV60" s="106">
        <v>1.4757059096463923E-2</v>
      </c>
      <c r="AW60" s="106">
        <v>3.0372651279315706E-2</v>
      </c>
      <c r="AX60" s="106">
        <v>1.9743434140154545E-2</v>
      </c>
      <c r="AY60" s="226">
        <v>2.0726710786117788E-2</v>
      </c>
      <c r="AZ60" s="106">
        <v>2.2542930617345823E-2</v>
      </c>
      <c r="BA60" s="106">
        <v>2.3197999758046352E-2</v>
      </c>
      <c r="BB60" s="106">
        <v>2.1674546741340891E-2</v>
      </c>
      <c r="BC60" s="106">
        <v>2.3058652632040409E-2</v>
      </c>
      <c r="BD60" s="106">
        <v>2.2968552166718448E-2</v>
      </c>
      <c r="BE60" s="106">
        <v>2.1768374013549547E-2</v>
      </c>
      <c r="BF60" s="106">
        <v>2.237169581321E-2</v>
      </c>
      <c r="BG60" s="106">
        <v>2.076975433181211E-2</v>
      </c>
      <c r="BH60" s="106">
        <v>4.4123772836572657E-2</v>
      </c>
      <c r="BI60" s="106">
        <v>4.4467532178358131E-2</v>
      </c>
      <c r="BJ60" s="106">
        <v>4.6542973442448475E-2</v>
      </c>
      <c r="BK60" s="106">
        <v>3.9322091736841334E-2</v>
      </c>
    </row>
    <row r="61" spans="2:63">
      <c r="B61" s="27" t="s">
        <v>194</v>
      </c>
      <c r="C61" s="106">
        <v>4.5947223762507969E-3</v>
      </c>
      <c r="D61" s="106">
        <v>4.6285476922157528E-3</v>
      </c>
      <c r="E61" s="106">
        <v>4.6327178863965323E-3</v>
      </c>
      <c r="F61" s="106">
        <v>4.3370816813896387E-3</v>
      </c>
      <c r="G61" s="106">
        <v>4.5435964444918197E-3</v>
      </c>
      <c r="H61" s="106">
        <v>4.4455610670932569E-3</v>
      </c>
      <c r="I61" s="106">
        <v>4.4569566610348482E-3</v>
      </c>
      <c r="J61" s="226">
        <v>4.4553086673866996E-3</v>
      </c>
      <c r="K61" s="106">
        <v>4.201457942656894E-3</v>
      </c>
      <c r="L61" s="106">
        <v>4.3872716076671283E-3</v>
      </c>
      <c r="M61" s="106">
        <v>4.1293341781650202E-3</v>
      </c>
      <c r="N61" s="106">
        <v>3.8950532106219993E-3</v>
      </c>
      <c r="O61" s="226">
        <v>3.9159480237607345E-3</v>
      </c>
      <c r="P61" s="106">
        <v>3.5653014432747024E-3</v>
      </c>
      <c r="Q61" s="106">
        <v>3.8663693901112364E-3</v>
      </c>
      <c r="R61" s="106">
        <v>3.1084815651264857E-3</v>
      </c>
      <c r="S61" s="106">
        <v>2.936684853371477E-3</v>
      </c>
      <c r="T61" s="226">
        <v>3.2322230215940063E-3</v>
      </c>
      <c r="U61" s="106">
        <v>3.7535038832980519E-3</v>
      </c>
      <c r="V61" s="106">
        <v>3.2712760271382734E-3</v>
      </c>
      <c r="W61" s="106">
        <v>3.7551012233130957E-3</v>
      </c>
      <c r="X61" s="106">
        <v>3.2797148383121892E-3</v>
      </c>
      <c r="Y61" s="226">
        <v>3.061014916986321E-3</v>
      </c>
      <c r="Z61" s="106">
        <v>2.760427159140533E-3</v>
      </c>
      <c r="AA61" s="106">
        <v>3.1923854852687361E-3</v>
      </c>
      <c r="AB61" s="106">
        <v>2.0515269411129186E-3</v>
      </c>
      <c r="AC61" s="106">
        <v>1.8728957027823333E-3</v>
      </c>
      <c r="AD61" s="106">
        <v>1.8570796146199584E-3</v>
      </c>
      <c r="AE61" s="106">
        <v>2.1691986505460174E-3</v>
      </c>
      <c r="AF61" s="106">
        <v>1.9882352596602465E-3</v>
      </c>
      <c r="AG61" s="107"/>
      <c r="AH61" s="106">
        <v>4.7217042243544987E-3</v>
      </c>
      <c r="AI61" s="106">
        <v>4.7351530902123495E-3</v>
      </c>
      <c r="AJ61" s="106">
        <v>4.7187128115251248E-3</v>
      </c>
      <c r="AK61" s="106">
        <v>4.4353224048045703E-3</v>
      </c>
      <c r="AL61" s="106">
        <v>4.6476562862448733E-3</v>
      </c>
      <c r="AM61" s="106">
        <v>4.5304033484684725E-3</v>
      </c>
      <c r="AN61" s="106">
        <v>4.5401811815468443E-3</v>
      </c>
      <c r="AO61" s="226">
        <v>4.5437460200310918E-3</v>
      </c>
      <c r="AP61" s="106">
        <v>4.2805162857461315E-3</v>
      </c>
      <c r="AQ61" s="106">
        <v>4.4710790491690328E-3</v>
      </c>
      <c r="AR61" s="106">
        <v>4.1873955540074172E-3</v>
      </c>
      <c r="AS61" s="106">
        <v>3.9920770048907633E-3</v>
      </c>
      <c r="AT61" s="226">
        <v>4.1051721355979285E-3</v>
      </c>
      <c r="AU61" s="106">
        <v>3.7550713815678763E-3</v>
      </c>
      <c r="AV61" s="106">
        <v>4.0046247632122825E-3</v>
      </c>
      <c r="AW61" s="106">
        <v>3.2069394797788692E-3</v>
      </c>
      <c r="AX61" s="106">
        <v>3.0486716302233607E-3</v>
      </c>
      <c r="AY61" s="226">
        <v>3.4314990802564718E-3</v>
      </c>
      <c r="AZ61" s="106">
        <v>4.0089934772141577E-3</v>
      </c>
      <c r="BA61" s="106">
        <v>3.4367472837932523E-3</v>
      </c>
      <c r="BB61" s="106">
        <v>4.0251226016138402E-3</v>
      </c>
      <c r="BC61" s="106">
        <v>3.5273239408304051E-3</v>
      </c>
      <c r="BD61" s="106">
        <v>3.3301568618673435E-3</v>
      </c>
      <c r="BE61" s="106">
        <v>2.9992638786454744E-3</v>
      </c>
      <c r="BF61" s="106">
        <v>3.4502821527040593E-3</v>
      </c>
      <c r="BG61" s="106">
        <v>2.2047771367770847E-3</v>
      </c>
      <c r="BH61" s="106">
        <v>1.9881545067158605E-3</v>
      </c>
      <c r="BI61" s="106">
        <v>1.9457478327234916E-3</v>
      </c>
      <c r="BJ61" s="106">
        <v>2.2397668599369214E-3</v>
      </c>
      <c r="BK61" s="106">
        <v>2.0947295140191428E-3</v>
      </c>
    </row>
    <row r="62" spans="2:63">
      <c r="B62" s="119" t="s">
        <v>208</v>
      </c>
      <c r="C62" s="106">
        <v>0</v>
      </c>
      <c r="D62" s="106">
        <v>0</v>
      </c>
      <c r="E62" s="106">
        <v>2.5506736799139521E-4</v>
      </c>
      <c r="F62" s="106">
        <v>2.0903216663271297E-4</v>
      </c>
      <c r="G62" s="106">
        <v>5.5904203308107646E-5</v>
      </c>
      <c r="H62" s="106">
        <v>7.8432463699928338E-4</v>
      </c>
      <c r="I62" s="106">
        <v>1.7118140764817939E-4</v>
      </c>
      <c r="J62" s="226">
        <v>1.1630378329511432E-3</v>
      </c>
      <c r="K62" s="106">
        <v>1.2256772375588121E-3</v>
      </c>
      <c r="L62" s="106">
        <v>7.5376852322890772E-4</v>
      </c>
      <c r="M62" s="106">
        <v>4.5615649959639365E-4</v>
      </c>
      <c r="N62" s="106">
        <v>8.1453298456240022E-4</v>
      </c>
      <c r="O62" s="226">
        <v>1.8980419450770529E-3</v>
      </c>
      <c r="P62" s="106">
        <v>1.5964295318880385E-3</v>
      </c>
      <c r="Q62" s="106">
        <v>1.2200585432297524E-3</v>
      </c>
      <c r="R62" s="106">
        <v>6.8125803917387163E-4</v>
      </c>
      <c r="S62" s="106">
        <v>9.091481596415074E-4</v>
      </c>
      <c r="T62" s="226">
        <v>1.2702799821587294E-3</v>
      </c>
      <c r="U62" s="106">
        <v>1.0541761445877296E-3</v>
      </c>
      <c r="V62" s="106">
        <v>9.9033894987638339E-4</v>
      </c>
      <c r="W62" s="106">
        <v>7.4681930409749135E-4</v>
      </c>
      <c r="X62" s="106">
        <v>1.2142969467150186E-3</v>
      </c>
      <c r="Y62" s="226">
        <v>9.273322955581563E-4</v>
      </c>
      <c r="Z62" s="106">
        <v>1.1354579016452948E-3</v>
      </c>
      <c r="AA62" s="106">
        <v>1.0129294574578614E-3</v>
      </c>
      <c r="AB62" s="106">
        <v>1.4899860435824274E-3</v>
      </c>
      <c r="AC62" s="106">
        <v>1.0098108675933189E-3</v>
      </c>
      <c r="AD62" s="106">
        <v>1.0135177578906788E-3</v>
      </c>
      <c r="AE62" s="106">
        <v>1.3102780901203407E-3</v>
      </c>
      <c r="AF62" s="106">
        <v>1.2038622457097711E-3</v>
      </c>
      <c r="AG62" s="59"/>
      <c r="AH62" s="106">
        <v>0</v>
      </c>
      <c r="AI62" s="106">
        <v>0</v>
      </c>
      <c r="AJ62" s="106">
        <v>2.5980206148041066E-4</v>
      </c>
      <c r="AK62" s="106">
        <v>2.1376702587115102E-4</v>
      </c>
      <c r="AL62" s="106">
        <v>5.7184550852314534E-5</v>
      </c>
      <c r="AM62" s="106">
        <v>7.9929325187995067E-4</v>
      </c>
      <c r="AN62" s="106">
        <v>1.743778691925868E-4</v>
      </c>
      <c r="AO62" s="226">
        <v>1.1861239970421716E-3</v>
      </c>
      <c r="AP62" s="106">
        <v>1.2487406628949981E-3</v>
      </c>
      <c r="AQ62" s="106">
        <v>7.6816731524946232E-4</v>
      </c>
      <c r="AR62" s="106">
        <v>4.6257038445610436E-4</v>
      </c>
      <c r="AS62" s="106">
        <v>8.3482258689794434E-4</v>
      </c>
      <c r="AT62" s="226">
        <v>1.9897579993013951E-3</v>
      </c>
      <c r="AU62" s="106">
        <v>1.6814025246562271E-3</v>
      </c>
      <c r="AV62" s="106">
        <v>1.2636859445667194E-3</v>
      </c>
      <c r="AW62" s="106">
        <v>7.0283617771898523E-4</v>
      </c>
      <c r="AX62" s="106">
        <v>9.4381737924203329E-4</v>
      </c>
      <c r="AY62" s="226">
        <v>1.3485964802936821E-3</v>
      </c>
      <c r="AZ62" s="106">
        <v>1.1259307087151855E-3</v>
      </c>
      <c r="BA62" s="106">
        <v>1.0404333562153601E-3</v>
      </c>
      <c r="BB62" s="106">
        <v>8.0052149901624424E-4</v>
      </c>
      <c r="BC62" s="106">
        <v>1.3059728978234532E-3</v>
      </c>
      <c r="BD62" s="106">
        <v>1.008868656649539E-3</v>
      </c>
      <c r="BE62" s="106">
        <v>1.2336995956769394E-3</v>
      </c>
      <c r="BF62" s="106">
        <v>1.0947589021257764E-3</v>
      </c>
      <c r="BG62" s="106">
        <v>1.6012888240333693E-3</v>
      </c>
      <c r="BH62" s="106">
        <v>1.0719550610072807E-3</v>
      </c>
      <c r="BI62" s="106">
        <v>1.06190922850991E-3</v>
      </c>
      <c r="BJ62" s="106">
        <v>1.3529039596324075E-3</v>
      </c>
      <c r="BK62" s="106">
        <v>1.2683437559258188E-3</v>
      </c>
    </row>
    <row r="63" spans="2:63">
      <c r="B63" s="133"/>
      <c r="C63" s="60">
        <f t="shared" ref="C63" si="135">SUM(C55:C62)</f>
        <v>1</v>
      </c>
      <c r="D63" s="60">
        <v>1</v>
      </c>
      <c r="E63" s="60">
        <f t="shared" ref="E63" si="136">SUM(E55:E62)</f>
        <v>1.0000000000000036</v>
      </c>
      <c r="F63" s="60">
        <f t="shared" ref="F63" si="137">SUM(F55:F62)</f>
        <v>1.0000000000000004</v>
      </c>
      <c r="G63" s="60">
        <f>SUM(G55:G62)</f>
        <v>1.0000005805085928</v>
      </c>
      <c r="H63" s="60">
        <f t="shared" ref="H63:I63" si="138">SUM(H55:H62)</f>
        <v>0.99999999999999922</v>
      </c>
      <c r="I63" s="60">
        <f t="shared" si="138"/>
        <v>1</v>
      </c>
      <c r="J63" s="60">
        <f t="shared" ref="J63" si="139">SUM(J55:J62)</f>
        <v>1</v>
      </c>
      <c r="K63" s="60">
        <f>SUM(K55:K62)</f>
        <v>1</v>
      </c>
      <c r="L63" s="60">
        <f>SUM(L55:L62)</f>
        <v>0.99999999999999989</v>
      </c>
      <c r="M63" s="60">
        <f>SUM(M55:M62)</f>
        <v>1</v>
      </c>
      <c r="N63" s="60">
        <f t="shared" ref="N63:O63" si="140">SUM(N55:N62)</f>
        <v>0.99999999999999878</v>
      </c>
      <c r="O63" s="60">
        <f t="shared" si="140"/>
        <v>1.0000000000000002</v>
      </c>
      <c r="P63" s="60">
        <f t="shared" ref="P63" si="141">SUM(P55:P62)</f>
        <v>1.0000000000000004</v>
      </c>
      <c r="Q63" s="60">
        <f>SUM(Q55:Q62)</f>
        <v>0.99999999999999956</v>
      </c>
      <c r="R63" s="60">
        <f t="shared" ref="R63" si="142">SUM(R55:R62)</f>
        <v>1.0000000000000004</v>
      </c>
      <c r="S63" s="60">
        <f t="shared" ref="S63" si="143">SUM(S55:S62)</f>
        <v>0.99999999999999944</v>
      </c>
      <c r="T63" s="60">
        <f t="shared" ref="T63" si="144">SUM(T55:T62)</f>
        <v>1.0000000000000007</v>
      </c>
      <c r="U63" s="60">
        <f t="shared" ref="U63:V63" si="145">SUM(U55:U62)</f>
        <v>1.0000000000000002</v>
      </c>
      <c r="V63" s="60">
        <f t="shared" si="145"/>
        <v>1.0000000000000004</v>
      </c>
      <c r="W63" s="60">
        <f t="shared" ref="W63" si="146">SUM(W55:W62)</f>
        <v>1.0000000000000002</v>
      </c>
      <c r="X63" s="60">
        <f t="shared" ref="X63:Y63" si="147">SUM(X55:X62)</f>
        <v>1</v>
      </c>
      <c r="Y63" s="60">
        <f t="shared" si="147"/>
        <v>0.99999999999999933</v>
      </c>
      <c r="Z63" s="60">
        <f t="shared" ref="Z63:AA63" si="148">SUM(Z55:Z62)</f>
        <v>1</v>
      </c>
      <c r="AA63" s="60">
        <f t="shared" si="148"/>
        <v>0.99999999999999989</v>
      </c>
      <c r="AB63" s="60">
        <f t="shared" ref="AB63:AC63" si="149">SUM(AB55:AB62)</f>
        <v>0.99999999999999956</v>
      </c>
      <c r="AC63" s="60">
        <f t="shared" si="149"/>
        <v>1.0000000000000002</v>
      </c>
      <c r="AD63" s="60">
        <f t="shared" ref="AD63" si="150">SUM(AD55:AD62)</f>
        <v>1.0000000000000002</v>
      </c>
      <c r="AE63" s="60">
        <f t="shared" ref="AE63:AF63" si="151">SUM(AE55:AE62)</f>
        <v>1.0000000000000002</v>
      </c>
      <c r="AF63" s="60">
        <f t="shared" si="151"/>
        <v>0.99999999999999889</v>
      </c>
      <c r="AG63" s="34"/>
      <c r="AH63" s="60">
        <f t="shared" ref="AH63" si="152">SUM(AH55:AH62)</f>
        <v>1.0000000000000004</v>
      </c>
      <c r="AI63" s="60">
        <v>0.99999999999999989</v>
      </c>
      <c r="AJ63" s="60">
        <f t="shared" ref="AJ63" si="153">SUM(AJ55:AJ62)</f>
        <v>1.0000000000000029</v>
      </c>
      <c r="AK63" s="60">
        <f t="shared" ref="AK63" si="154">SUM(AK55:AK62)</f>
        <v>1</v>
      </c>
      <c r="AL63" s="60">
        <f>SUM(AL55:AL62)</f>
        <v>1.0000005938037069</v>
      </c>
      <c r="AM63" s="60">
        <f t="shared" ref="AM63:AN63" si="155">SUM(AM55:AM62)</f>
        <v>0.99999999999999944</v>
      </c>
      <c r="AN63" s="60">
        <f t="shared" si="155"/>
        <v>1.0000000000000002</v>
      </c>
      <c r="AO63" s="60">
        <f t="shared" ref="AO63:AP63" si="156">SUM(AO55:AO62)</f>
        <v>1</v>
      </c>
      <c r="AP63" s="60">
        <f t="shared" si="156"/>
        <v>0.99999999999999978</v>
      </c>
      <c r="AQ63" s="60">
        <f>SUM(AQ55:AQ62)</f>
        <v>0.99999999999999944</v>
      </c>
      <c r="AR63" s="60">
        <f>SUM(AR55:AR62)</f>
        <v>1</v>
      </c>
      <c r="AS63" s="60">
        <f t="shared" ref="AS63:AT63" si="157">SUM(AS55:AS62)</f>
        <v>0.99999999999999978</v>
      </c>
      <c r="AT63" s="60">
        <f t="shared" si="157"/>
        <v>1.0000000000000002</v>
      </c>
      <c r="AU63" s="60">
        <f t="shared" ref="AU63" si="158">SUM(AU55:AU62)</f>
        <v>1.0000000000000004</v>
      </c>
      <c r="AV63" s="60">
        <f t="shared" ref="AV63:BA63" si="159">SUM(AV55:AV62)</f>
        <v>0.99999999999999978</v>
      </c>
      <c r="AW63" s="60">
        <f t="shared" si="159"/>
        <v>1.0000000000000004</v>
      </c>
      <c r="AX63" s="60">
        <f t="shared" si="159"/>
        <v>0.99999999999999933</v>
      </c>
      <c r="AY63" s="60">
        <f t="shared" si="159"/>
        <v>1.0000000000000004</v>
      </c>
      <c r="AZ63" s="60">
        <f t="shared" si="159"/>
        <v>1.0000000000000002</v>
      </c>
      <c r="BA63" s="60">
        <f t="shared" si="159"/>
        <v>1.0000000000000004</v>
      </c>
      <c r="BB63" s="60">
        <f>SUM(BB55:BB62)</f>
        <v>1</v>
      </c>
      <c r="BC63" s="60">
        <f>SUM(BC55:BC62)</f>
        <v>0.99999999999999978</v>
      </c>
      <c r="BD63" s="60">
        <f>SUM(BD55:BD62)</f>
        <v>0.99999999999999922</v>
      </c>
      <c r="BE63" s="60">
        <f>SUM(BE55:BE62)</f>
        <v>1</v>
      </c>
      <c r="BF63" s="60">
        <f>SUM(BF55:BF62)</f>
        <v>0.99999999999999967</v>
      </c>
      <c r="BG63" s="60">
        <f t="shared" ref="BG63:BH63" si="160">SUM(BG55:BG62)</f>
        <v>0.99999999999999978</v>
      </c>
      <c r="BH63" s="60">
        <f t="shared" si="160"/>
        <v>1.0000000000000002</v>
      </c>
      <c r="BI63" s="60">
        <f t="shared" ref="BI63" si="161">SUM(BI55:BI62)</f>
        <v>1</v>
      </c>
      <c r="BJ63" s="60">
        <f t="shared" ref="BJ63:BK63" si="162">SUM(BJ55:BJ62)</f>
        <v>0.99999999999999989</v>
      </c>
      <c r="BK63" s="60">
        <f t="shared" si="162"/>
        <v>0.99999999999999867</v>
      </c>
    </row>
    <row r="65" spans="2:63" ht="12.75" hidden="1" customHeight="1">
      <c r="B65" s="73"/>
    </row>
    <row r="66" spans="2:63" ht="12.75" hidden="1" customHeight="1"/>
    <row r="67" spans="2:63">
      <c r="B67" s="142"/>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34"/>
      <c r="AH67" s="143"/>
      <c r="AI67" s="143"/>
      <c r="AJ67" s="143"/>
      <c r="AK67" s="143"/>
      <c r="AL67" s="143"/>
      <c r="AM67" s="143"/>
      <c r="AN67" s="143"/>
      <c r="AO67" s="143"/>
      <c r="AP67" s="143"/>
      <c r="AQ67" s="143"/>
      <c r="AR67" s="143"/>
      <c r="AS67" s="143"/>
      <c r="AT67" s="143"/>
      <c r="AU67" s="143"/>
      <c r="AV67" s="143"/>
      <c r="AW67" s="143"/>
      <c r="AX67" s="143"/>
      <c r="AY67" s="143"/>
      <c r="AZ67" s="143"/>
      <c r="BA67" s="143"/>
      <c r="BB67" s="143"/>
      <c r="BC67" s="143"/>
      <c r="BD67" s="143"/>
      <c r="BE67" s="143"/>
      <c r="BF67" s="143"/>
      <c r="BG67" s="143"/>
      <c r="BH67" s="143"/>
      <c r="BI67" s="143"/>
      <c r="BJ67" s="143"/>
      <c r="BK67" s="143"/>
    </row>
    <row r="68" spans="2:63">
      <c r="B68" s="349" t="s">
        <v>64</v>
      </c>
      <c r="C68" s="287" t="str">
        <f>$C$8</f>
        <v>FY 2017-18</v>
      </c>
      <c r="D68" s="285"/>
      <c r="E68" s="285"/>
      <c r="F68" s="285"/>
      <c r="G68" s="285"/>
      <c r="H68" s="345" t="str">
        <f>H8</f>
        <v>FY 2018-19</v>
      </c>
      <c r="I68" s="345"/>
      <c r="J68" s="345"/>
      <c r="K68" s="345"/>
      <c r="L68" s="345"/>
      <c r="M68" s="345" t="str">
        <f>M8</f>
        <v>FY 2019-20</v>
      </c>
      <c r="N68" s="345"/>
      <c r="O68" s="345"/>
      <c r="P68" s="345"/>
      <c r="Q68" s="345"/>
      <c r="R68" s="345" t="str">
        <f>R8</f>
        <v>FY 2020-21</v>
      </c>
      <c r="S68" s="345"/>
      <c r="T68" s="345"/>
      <c r="U68" s="345"/>
      <c r="V68" s="345"/>
      <c r="W68" s="345" t="str">
        <f>W8</f>
        <v>FY 2021-22</v>
      </c>
      <c r="X68" s="345" t="str">
        <f>X8</f>
        <v>FY 2021-22</v>
      </c>
      <c r="Y68" s="345" t="str">
        <f>Y8</f>
        <v>FY 2021-22</v>
      </c>
      <c r="Z68" s="345"/>
      <c r="AA68" s="345" t="str">
        <f>AA8</f>
        <v>FY 2021-22</v>
      </c>
      <c r="AB68" s="346" t="s">
        <v>384</v>
      </c>
      <c r="AC68" s="346"/>
      <c r="AD68" s="346"/>
      <c r="AE68" s="346"/>
      <c r="AF68" s="346"/>
      <c r="AG68" s="111"/>
      <c r="AH68" s="345" t="str">
        <f>AH8</f>
        <v>FY 2017-18</v>
      </c>
      <c r="AI68" s="345"/>
      <c r="AJ68" s="345"/>
      <c r="AK68" s="345"/>
      <c r="AL68" s="345"/>
      <c r="AM68" s="345" t="str">
        <f>AM8</f>
        <v>FY 2018-19</v>
      </c>
      <c r="AN68" s="345"/>
      <c r="AO68" s="345"/>
      <c r="AP68" s="345"/>
      <c r="AQ68" s="345"/>
      <c r="AR68" s="345" t="str">
        <f>AR8</f>
        <v>FY 2019-20</v>
      </c>
      <c r="AS68" s="345"/>
      <c r="AT68" s="345"/>
      <c r="AU68" s="345"/>
      <c r="AV68" s="345"/>
      <c r="AW68" s="345" t="str">
        <f>AW8</f>
        <v>FY 2020-21</v>
      </c>
      <c r="AX68" s="345"/>
      <c r="AY68" s="345"/>
      <c r="AZ68" s="345"/>
      <c r="BA68" s="345"/>
      <c r="BB68" s="345" t="str">
        <f>BB8</f>
        <v>FY 2021-22</v>
      </c>
      <c r="BC68" s="345" t="str">
        <f>BC8</f>
        <v>FY 2021-22</v>
      </c>
      <c r="BD68" s="345"/>
      <c r="BE68" s="345"/>
      <c r="BF68" s="345" t="str">
        <f>BF8</f>
        <v>FY 2021-22</v>
      </c>
      <c r="BG68" s="346" t="s">
        <v>384</v>
      </c>
      <c r="BH68" s="346"/>
      <c r="BI68" s="346"/>
      <c r="BJ68" s="346"/>
      <c r="BK68" s="346"/>
    </row>
    <row r="69" spans="2:63">
      <c r="B69" s="350"/>
      <c r="C69" s="75" t="s">
        <v>243</v>
      </c>
      <c r="D69" s="75" t="s">
        <v>244</v>
      </c>
      <c r="E69" s="75" t="s">
        <v>245</v>
      </c>
      <c r="F69" s="75" t="s">
        <v>246</v>
      </c>
      <c r="G69" s="75" t="s">
        <v>247</v>
      </c>
      <c r="H69" s="75" t="str">
        <f>H53</f>
        <v>QE Jun-18</v>
      </c>
      <c r="I69" s="75" t="str">
        <f t="shared" ref="I69:L69" si="163">I53</f>
        <v>QE Sep-18</v>
      </c>
      <c r="J69" s="75" t="str">
        <f t="shared" si="163"/>
        <v>QE Dec-18</v>
      </c>
      <c r="K69" s="75" t="str">
        <f t="shared" si="163"/>
        <v>QE Mar-19</v>
      </c>
      <c r="L69" s="75" t="str">
        <f t="shared" si="163"/>
        <v>FY 2018-19</v>
      </c>
      <c r="M69" s="75" t="str">
        <f>M53</f>
        <v>QE Jun-19</v>
      </c>
      <c r="N69" s="75" t="str">
        <f t="shared" ref="N69:Q69" si="164">N53</f>
        <v>QE Sep-19</v>
      </c>
      <c r="O69" s="75" t="str">
        <f t="shared" si="164"/>
        <v>QE Dec-19</v>
      </c>
      <c r="P69" s="75" t="str">
        <f t="shared" si="164"/>
        <v>QE Mar-20</v>
      </c>
      <c r="Q69" s="75" t="str">
        <f t="shared" si="164"/>
        <v>FY 2019-20</v>
      </c>
      <c r="R69" s="75" t="str">
        <f>R53</f>
        <v>QE Jun-20</v>
      </c>
      <c r="S69" s="75" t="str">
        <f t="shared" ref="S69:V69" si="165">S53</f>
        <v>QE Sep-20</v>
      </c>
      <c r="T69" s="75" t="str">
        <f t="shared" si="165"/>
        <v>QE Dec-20</v>
      </c>
      <c r="U69" s="75" t="str">
        <f t="shared" si="165"/>
        <v>QE Mar-21</v>
      </c>
      <c r="V69" s="75" t="str">
        <f t="shared" si="165"/>
        <v>FY 2020-21</v>
      </c>
      <c r="W69" s="75" t="str">
        <f>W53</f>
        <v>QE Jun-21</v>
      </c>
      <c r="X69" s="75" t="str">
        <f>X53</f>
        <v>QE Sep-21</v>
      </c>
      <c r="Y69" s="75" t="str">
        <f>Y53</f>
        <v>QE Dec-21</v>
      </c>
      <c r="Z69" s="75" t="str">
        <f t="shared" ref="Z69" si="166">Z53</f>
        <v>QE Mar-22</v>
      </c>
      <c r="AA69" s="75" t="str">
        <f>AA53</f>
        <v>FY 2021-22</v>
      </c>
      <c r="AB69" s="75" t="str">
        <f>AB53</f>
        <v>QE Jun-22</v>
      </c>
      <c r="AC69" s="75" t="str">
        <f>AC53</f>
        <v>QE Sep-22</v>
      </c>
      <c r="AD69" s="75" t="str">
        <f>AD53</f>
        <v>QE Dec-22</v>
      </c>
      <c r="AE69" s="75" t="str">
        <f t="shared" ref="AE69:AF69" si="167">AE53</f>
        <v>QE Mar-23</v>
      </c>
      <c r="AF69" s="75" t="str">
        <f t="shared" si="167"/>
        <v>FY 2022-23</v>
      </c>
      <c r="AG69" s="51"/>
      <c r="AH69" s="75" t="s">
        <v>243</v>
      </c>
      <c r="AI69" s="75" t="s">
        <v>244</v>
      </c>
      <c r="AJ69" s="75" t="s">
        <v>245</v>
      </c>
      <c r="AK69" s="75" t="s">
        <v>246</v>
      </c>
      <c r="AL69" s="75" t="s">
        <v>247</v>
      </c>
      <c r="AM69" s="75" t="str">
        <f>AM53</f>
        <v>QE Jun-18</v>
      </c>
      <c r="AN69" s="75" t="str">
        <f t="shared" ref="AN69:AQ69" si="168">AN53</f>
        <v>QE Sep-18</v>
      </c>
      <c r="AO69" s="75" t="str">
        <f t="shared" si="168"/>
        <v>QE Dec-18</v>
      </c>
      <c r="AP69" s="75" t="str">
        <f t="shared" si="168"/>
        <v>QE Mar-19</v>
      </c>
      <c r="AQ69" s="75" t="str">
        <f t="shared" si="168"/>
        <v>FY 2018-19</v>
      </c>
      <c r="AR69" s="75" t="str">
        <f>AR53</f>
        <v>QE Jun-19</v>
      </c>
      <c r="AS69" s="75" t="str">
        <f t="shared" ref="AS69:AV69" si="169">AS53</f>
        <v>QE Sep-19</v>
      </c>
      <c r="AT69" s="75" t="str">
        <f t="shared" si="169"/>
        <v>QE Dec-19</v>
      </c>
      <c r="AU69" s="75" t="str">
        <f t="shared" si="169"/>
        <v>QE Mar-20</v>
      </c>
      <c r="AV69" s="75" t="str">
        <f t="shared" si="169"/>
        <v>FY 2019-20</v>
      </c>
      <c r="AW69" s="75" t="str">
        <f>AW53</f>
        <v>QE Jun-20</v>
      </c>
      <c r="AX69" s="75" t="str">
        <f t="shared" ref="AX69:BA69" si="170">AX53</f>
        <v>QE Sep-20</v>
      </c>
      <c r="AY69" s="75" t="str">
        <f t="shared" si="170"/>
        <v>QE Dec-20</v>
      </c>
      <c r="AZ69" s="75" t="str">
        <f t="shared" si="170"/>
        <v>QE Mar-21</v>
      </c>
      <c r="BA69" s="75" t="str">
        <f t="shared" si="170"/>
        <v>FY 2020-21</v>
      </c>
      <c r="BB69" s="75" t="str">
        <f>BB53</f>
        <v>QE Jun-21</v>
      </c>
      <c r="BC69" s="75" t="str">
        <f>BC53</f>
        <v>QE Sep-21</v>
      </c>
      <c r="BD69" s="75" t="str">
        <f>BD53</f>
        <v>QE Dec-21</v>
      </c>
      <c r="BE69" s="75" t="str">
        <f t="shared" ref="BE69" si="171">BE53</f>
        <v>QE Mar-22</v>
      </c>
      <c r="BF69" s="75" t="str">
        <f>BF53</f>
        <v>FY 2021-22</v>
      </c>
      <c r="BG69" s="75" t="str">
        <f>BG53</f>
        <v>QE Jun-22</v>
      </c>
      <c r="BH69" s="75" t="str">
        <f>BH53</f>
        <v>QE Sep-22</v>
      </c>
      <c r="BI69" s="75" t="str">
        <f>BI53</f>
        <v>QE Dec-22</v>
      </c>
      <c r="BJ69" s="75" t="str">
        <f t="shared" ref="BJ69:BK69" si="172">BJ53</f>
        <v>QE Mar-23</v>
      </c>
      <c r="BK69" s="75" t="str">
        <f t="shared" si="172"/>
        <v>FY 2022-23</v>
      </c>
    </row>
    <row r="70" spans="2:63">
      <c r="B70" s="12"/>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7"/>
      <c r="AH70" s="76"/>
      <c r="AI70" s="76"/>
      <c r="AJ70" s="76"/>
      <c r="AK70" s="76"/>
      <c r="AL70" s="76"/>
      <c r="AM70" s="76"/>
      <c r="AN70" s="76"/>
      <c r="AO70" s="228"/>
      <c r="AP70" s="76"/>
      <c r="AQ70" s="76"/>
      <c r="AR70" s="76"/>
      <c r="AS70" s="76"/>
      <c r="AT70" s="228"/>
      <c r="AU70" s="76"/>
      <c r="AV70" s="76"/>
      <c r="AW70" s="76"/>
      <c r="AX70" s="76"/>
      <c r="AY70" s="228"/>
      <c r="AZ70" s="76"/>
      <c r="BA70" s="76"/>
      <c r="BB70" s="76"/>
      <c r="BC70" s="76"/>
      <c r="BD70" s="76"/>
      <c r="BE70" s="76"/>
      <c r="BF70" s="76"/>
      <c r="BG70" s="76"/>
      <c r="BH70" s="76"/>
      <c r="BI70" s="76"/>
      <c r="BJ70" s="76"/>
      <c r="BK70" s="76"/>
    </row>
    <row r="71" spans="2:63">
      <c r="B71" s="27" t="s">
        <v>48</v>
      </c>
      <c r="C71" s="106">
        <v>7.5682147293728172E-2</v>
      </c>
      <c r="D71" s="106">
        <v>6.6690266036362314E-2</v>
      </c>
      <c r="E71" s="106">
        <v>6.4179689539413456E-2</v>
      </c>
      <c r="F71" s="106">
        <v>6.8437929306985223E-2</v>
      </c>
      <c r="G71" s="106">
        <v>6.8412573909892457E-2</v>
      </c>
      <c r="H71" s="106">
        <v>6.5578153157904967E-2</v>
      </c>
      <c r="I71" s="106">
        <v>6.7518950862209021E-2</v>
      </c>
      <c r="J71" s="226">
        <v>7.0257132329457794E-2</v>
      </c>
      <c r="K71" s="106">
        <v>7.5186167417432143E-2</v>
      </c>
      <c r="L71" s="106">
        <v>6.9457767708558452E-2</v>
      </c>
      <c r="M71" s="106">
        <v>7.1506792964111207E-2</v>
      </c>
      <c r="N71" s="106">
        <v>6.6726826062548164E-2</v>
      </c>
      <c r="O71" s="226">
        <v>6.4306937343375933E-2</v>
      </c>
      <c r="P71" s="106">
        <v>7.329025796813235E-2</v>
      </c>
      <c r="Q71" s="106">
        <v>6.8964037387997126E-2</v>
      </c>
      <c r="R71" s="106">
        <v>8.4289568470471948E-2</v>
      </c>
      <c r="S71" s="106">
        <v>8.4018607315982721E-2</v>
      </c>
      <c r="T71" s="226">
        <v>7.971941272488639E-2</v>
      </c>
      <c r="U71" s="106">
        <v>7.7866072572510381E-2</v>
      </c>
      <c r="V71" s="106">
        <v>8.1313229484163696E-2</v>
      </c>
      <c r="W71" s="106">
        <v>7.5642272675093686E-2</v>
      </c>
      <c r="X71" s="106">
        <v>7.1102087783661033E-2</v>
      </c>
      <c r="Y71" s="226">
        <v>7.9551352451145238E-2</v>
      </c>
      <c r="Z71" s="106">
        <v>7.1871160004814555E-2</v>
      </c>
      <c r="AA71" s="106">
        <v>7.2645036567831389E-2</v>
      </c>
      <c r="AB71" s="106">
        <v>7.2910132274388084E-2</v>
      </c>
      <c r="AC71" s="106">
        <v>7.1131830572319019E-2</v>
      </c>
      <c r="AD71" s="106">
        <v>7.0501329225091808E-2</v>
      </c>
      <c r="AE71" s="106">
        <v>4.5744066937958731E-2</v>
      </c>
      <c r="AF71" s="106">
        <v>6.4596401131485306E-2</v>
      </c>
      <c r="AG71" s="107"/>
      <c r="AH71" s="106">
        <v>7.7773733715029186E-2</v>
      </c>
      <c r="AI71" s="106">
        <v>6.8226286150244272E-2</v>
      </c>
      <c r="AJ71" s="106">
        <v>6.53710264030124E-2</v>
      </c>
      <c r="AK71" s="106">
        <v>6.9988140296321263E-2</v>
      </c>
      <c r="AL71" s="106">
        <v>6.9979394753678606E-2</v>
      </c>
      <c r="AM71" s="106">
        <v>6.6829693748242158E-2</v>
      </c>
      <c r="AN71" s="106">
        <v>6.8779728728888032E-2</v>
      </c>
      <c r="AO71" s="226">
        <v>7.165172813672166E-2</v>
      </c>
      <c r="AP71" s="106">
        <v>7.6600936742837619E-2</v>
      </c>
      <c r="AQ71" s="106">
        <v>7.0784578155834013E-2</v>
      </c>
      <c r="AR71" s="106">
        <v>7.2512229337734643E-2</v>
      </c>
      <c r="AS71" s="106">
        <v>6.8388957359354241E-2</v>
      </c>
      <c r="AT71" s="226">
        <v>6.7414338930408296E-2</v>
      </c>
      <c r="AU71" s="106">
        <v>7.7191271095181868E-2</v>
      </c>
      <c r="AV71" s="106">
        <v>7.143008440978918E-2</v>
      </c>
      <c r="AW71" s="106">
        <v>8.6959352725156508E-2</v>
      </c>
      <c r="AX71" s="106">
        <v>8.7222551048010688E-2</v>
      </c>
      <c r="AY71" s="226">
        <v>8.4634349058353653E-2</v>
      </c>
      <c r="AZ71" s="106">
        <v>8.3166179320744965E-2</v>
      </c>
      <c r="BA71" s="106">
        <v>8.5426304062339795E-2</v>
      </c>
      <c r="BB71" s="106">
        <v>8.1081548345939308E-2</v>
      </c>
      <c r="BC71" s="106">
        <v>7.6470092324063002E-2</v>
      </c>
      <c r="BD71" s="106">
        <v>7.8627954966222838E-2</v>
      </c>
      <c r="BE71" s="106">
        <v>7.8089571539518107E-2</v>
      </c>
      <c r="BF71" s="106">
        <v>7.8513661433546517E-2</v>
      </c>
      <c r="BG71" s="106">
        <v>7.8356559427271918E-2</v>
      </c>
      <c r="BH71" s="106">
        <v>7.5509313899974742E-2</v>
      </c>
      <c r="BI71" s="106">
        <v>7.3867489290124225E-2</v>
      </c>
      <c r="BJ71" s="106">
        <v>4.7232209526124586E-2</v>
      </c>
      <c r="BK71" s="106">
        <v>6.8056326479525475E-2</v>
      </c>
    </row>
    <row r="72" spans="2:63">
      <c r="B72" s="27" t="s">
        <v>19</v>
      </c>
      <c r="C72" s="106">
        <v>0.30762743976133938</v>
      </c>
      <c r="D72" s="106">
        <v>0.29999709817120424</v>
      </c>
      <c r="E72" s="106">
        <v>0.28651592885713439</v>
      </c>
      <c r="F72" s="106">
        <v>0.28496783483796434</v>
      </c>
      <c r="G72" s="106">
        <v>0.29380978663704044</v>
      </c>
      <c r="H72" s="106">
        <v>0.27667839489868601</v>
      </c>
      <c r="I72" s="106">
        <v>0.26425536345532014</v>
      </c>
      <c r="J72" s="226">
        <v>0.27776920575427827</v>
      </c>
      <c r="K72" s="106">
        <v>0.26504729735805066</v>
      </c>
      <c r="L72" s="106">
        <v>0.2708648052207222</v>
      </c>
      <c r="M72" s="106">
        <v>0.26526534086453313</v>
      </c>
      <c r="N72" s="106">
        <v>0.25050506115938564</v>
      </c>
      <c r="O72" s="226">
        <v>0.24678622305035031</v>
      </c>
      <c r="P72" s="106">
        <v>0.25405407502100374</v>
      </c>
      <c r="Q72" s="106">
        <v>0.25064172126821149</v>
      </c>
      <c r="R72" s="106">
        <v>0.2890124895768138</v>
      </c>
      <c r="S72" s="106">
        <v>0.26622767829995408</v>
      </c>
      <c r="T72" s="226">
        <v>0.26250639114269514</v>
      </c>
      <c r="U72" s="106">
        <v>0.27594201444709138</v>
      </c>
      <c r="V72" s="106">
        <v>0.26783162846592495</v>
      </c>
      <c r="W72" s="106">
        <v>0.27947695947055184</v>
      </c>
      <c r="X72" s="106">
        <v>0.2991382368349374</v>
      </c>
      <c r="Y72" s="226">
        <v>0.30695466609005106</v>
      </c>
      <c r="Z72" s="106">
        <v>0.26875812140165706</v>
      </c>
      <c r="AA72" s="106">
        <v>0.27108978669004558</v>
      </c>
      <c r="AB72" s="106">
        <v>0.2627774044725617</v>
      </c>
      <c r="AC72" s="106">
        <v>0.24812938625256972</v>
      </c>
      <c r="AD72" s="106">
        <v>0.24052350763771135</v>
      </c>
      <c r="AE72" s="106">
        <v>0.21827183752166673</v>
      </c>
      <c r="AF72" s="106">
        <v>0.23750695326314361</v>
      </c>
      <c r="AG72" s="107"/>
      <c r="AH72" s="106">
        <v>0.3161291723208981</v>
      </c>
      <c r="AI72" s="106">
        <v>0.30690667589947329</v>
      </c>
      <c r="AJ72" s="106">
        <v>0.29183438693172792</v>
      </c>
      <c r="AK72" s="106">
        <v>0.29142273891888043</v>
      </c>
      <c r="AL72" s="106">
        <v>0.30053877330574275</v>
      </c>
      <c r="AM72" s="106">
        <v>0.28195872417010137</v>
      </c>
      <c r="AN72" s="106">
        <v>0.26918979014799205</v>
      </c>
      <c r="AO72" s="226">
        <v>0.28328289179422939</v>
      </c>
      <c r="AP72" s="106">
        <v>0.27003466137677912</v>
      </c>
      <c r="AQ72" s="106">
        <v>0.2760389745789153</v>
      </c>
      <c r="AR72" s="106">
        <v>0.26899516024687742</v>
      </c>
      <c r="AS72" s="106">
        <v>0.25674501481417267</v>
      </c>
      <c r="AT72" s="226">
        <v>0.25871128017240858</v>
      </c>
      <c r="AU72" s="106">
        <v>0.26757658550347863</v>
      </c>
      <c r="AV72" s="106">
        <v>0.25960428050459816</v>
      </c>
      <c r="AW72" s="106">
        <v>0.29816665904381812</v>
      </c>
      <c r="AX72" s="106">
        <v>0.27637993538240685</v>
      </c>
      <c r="AY72" s="226">
        <v>0.27542650848209899</v>
      </c>
      <c r="AZ72" s="106">
        <v>0.26764608277411334</v>
      </c>
      <c r="BA72" s="106">
        <v>0.27619360244974323</v>
      </c>
      <c r="BB72" s="106">
        <v>0.26391761173900102</v>
      </c>
      <c r="BC72" s="106">
        <v>0.28192786681845783</v>
      </c>
      <c r="BD72" s="106">
        <v>0.28291525918677468</v>
      </c>
      <c r="BE72" s="106">
        <v>0.27581523202141772</v>
      </c>
      <c r="BF72" s="106">
        <v>0.27639793828544779</v>
      </c>
      <c r="BG72" s="106">
        <v>0.2666072286091633</v>
      </c>
      <c r="BH72" s="106">
        <v>0.26174991292613597</v>
      </c>
      <c r="BI72" s="106">
        <v>0.25200755531469365</v>
      </c>
      <c r="BJ72" s="106">
        <v>0.22537264072864338</v>
      </c>
      <c r="BK72" s="106">
        <v>0.25022834816343015</v>
      </c>
    </row>
    <row r="73" spans="2:63">
      <c r="B73" s="27" t="s">
        <v>20</v>
      </c>
      <c r="C73" s="106">
        <v>0.44310026258288149</v>
      </c>
      <c r="D73" s="106">
        <v>0.43756154294189248</v>
      </c>
      <c r="E73" s="106">
        <v>0.42672702189237116</v>
      </c>
      <c r="F73" s="106">
        <v>0.4188556328280143</v>
      </c>
      <c r="G73" s="106">
        <v>0.42950789543246476</v>
      </c>
      <c r="H73" s="106">
        <v>0.44567596073192695</v>
      </c>
      <c r="I73" s="106">
        <v>0.42840578768066517</v>
      </c>
      <c r="J73" s="226">
        <v>0.45240865354101223</v>
      </c>
      <c r="K73" s="106">
        <v>0.42907560912336506</v>
      </c>
      <c r="L73" s="106">
        <v>0.43923953464611248</v>
      </c>
      <c r="M73" s="106">
        <v>0.43522947060194667</v>
      </c>
      <c r="N73" s="106">
        <v>0.41508164109546986</v>
      </c>
      <c r="O73" s="226">
        <v>0.40552358278916212</v>
      </c>
      <c r="P73" s="106">
        <v>0.4108465052655132</v>
      </c>
      <c r="Q73" s="106">
        <v>0.41153756982386186</v>
      </c>
      <c r="R73" s="106">
        <v>0.44376478017590354</v>
      </c>
      <c r="S73" s="106">
        <v>0.4240735796231429</v>
      </c>
      <c r="T73" s="226">
        <v>0.41268973684769311</v>
      </c>
      <c r="U73" s="106">
        <v>0.42707077951356992</v>
      </c>
      <c r="V73" s="106">
        <v>0.4229013461147933</v>
      </c>
      <c r="W73" s="106">
        <v>0.42408846175834508</v>
      </c>
      <c r="X73" s="106">
        <v>0.43566958039515347</v>
      </c>
      <c r="Y73" s="226">
        <v>0.44731815734203656</v>
      </c>
      <c r="Z73" s="106">
        <v>0.4098812063021493</v>
      </c>
      <c r="AA73" s="106">
        <v>0.41140348556780015</v>
      </c>
      <c r="AB73" s="106">
        <v>0.40958229461753909</v>
      </c>
      <c r="AC73" s="106">
        <v>0.3949178040377353</v>
      </c>
      <c r="AD73" s="106">
        <v>0.37186476104242189</v>
      </c>
      <c r="AE73" s="106">
        <v>0.33917714625468331</v>
      </c>
      <c r="AF73" s="106">
        <v>0.37449327689949957</v>
      </c>
      <c r="AG73" s="107"/>
      <c r="AH73" s="106">
        <v>0.45534598400640758</v>
      </c>
      <c r="AI73" s="106">
        <v>0.44876536652828974</v>
      </c>
      <c r="AJ73" s="106">
        <v>0.43464815138867363</v>
      </c>
      <c r="AK73" s="106">
        <v>0.42834327530244859</v>
      </c>
      <c r="AL73" s="106">
        <v>0.43934471174668033</v>
      </c>
      <c r="AM73" s="106">
        <v>0.45418156096818929</v>
      </c>
      <c r="AN73" s="106">
        <v>0.43640538672904555</v>
      </c>
      <c r="AO73" s="226">
        <v>0.46138891206394156</v>
      </c>
      <c r="AP73" s="106">
        <v>0.43714947471485233</v>
      </c>
      <c r="AQ73" s="106">
        <v>0.44763006636994029</v>
      </c>
      <c r="AR73" s="106">
        <v>0.44134910654808257</v>
      </c>
      <c r="AS73" s="106">
        <v>0.4254211136450512</v>
      </c>
      <c r="AT73" s="226">
        <v>0.42468260267327668</v>
      </c>
      <c r="AU73" s="106">
        <v>0.43077713902417075</v>
      </c>
      <c r="AV73" s="106">
        <v>0.42625351507384662</v>
      </c>
      <c r="AW73" s="106">
        <v>0.45266821280888397</v>
      </c>
      <c r="AX73" s="106">
        <v>0.44024509127701161</v>
      </c>
      <c r="AY73" s="226">
        <v>0.42968205669252402</v>
      </c>
      <c r="AZ73" s="106">
        <v>0.42026223543909291</v>
      </c>
      <c r="BA73" s="106">
        <v>0.43423979915993799</v>
      </c>
      <c r="BB73" s="106">
        <v>0.41111994316163097</v>
      </c>
      <c r="BC73" s="106">
        <v>0.41887986008878786</v>
      </c>
      <c r="BD73" s="106">
        <v>0.42000867260298214</v>
      </c>
      <c r="BE73" s="106">
        <v>0.41069945732699947</v>
      </c>
      <c r="BF73" s="106">
        <v>0.41353774290167788</v>
      </c>
      <c r="BG73" s="106">
        <v>0.40884554447420124</v>
      </c>
      <c r="BH73" s="106">
        <v>0.39779103343398581</v>
      </c>
      <c r="BI73" s="106">
        <v>0.38372799309296179</v>
      </c>
      <c r="BJ73" s="106">
        <v>0.34895581245844615</v>
      </c>
      <c r="BK73" s="106">
        <v>0.38382763674009779</v>
      </c>
    </row>
    <row r="74" spans="2:63">
      <c r="B74" s="27" t="s">
        <v>21</v>
      </c>
      <c r="C74" s="106">
        <v>0.55880443128291846</v>
      </c>
      <c r="D74" s="106">
        <v>0.56427358221735291</v>
      </c>
      <c r="E74" s="106">
        <v>0.55169137830188142</v>
      </c>
      <c r="F74" s="106">
        <v>0.54832275272077924</v>
      </c>
      <c r="G74" s="106">
        <v>0.55116226159498005</v>
      </c>
      <c r="H74" s="106">
        <v>0.57758811358439233</v>
      </c>
      <c r="I74" s="106">
        <v>0.56582136322389021</v>
      </c>
      <c r="J74" s="226">
        <v>0.58272705959785454</v>
      </c>
      <c r="K74" s="106">
        <v>0.57075538826490357</v>
      </c>
      <c r="L74" s="106">
        <v>0.56791303254083358</v>
      </c>
      <c r="M74" s="106">
        <v>0.58103887592010106</v>
      </c>
      <c r="N74" s="106">
        <v>0.56638022043631542</v>
      </c>
      <c r="O74" s="226">
        <v>0.57082846002270571</v>
      </c>
      <c r="P74" s="106">
        <v>0.58008219152441909</v>
      </c>
      <c r="Q74" s="106">
        <v>0.57131841260353933</v>
      </c>
      <c r="R74" s="106">
        <v>0.60861397300601383</v>
      </c>
      <c r="S74" s="106">
        <v>0.58331376303014937</v>
      </c>
      <c r="T74" s="226">
        <v>0.5795198077374677</v>
      </c>
      <c r="U74" s="106">
        <v>0.60027524074888516</v>
      </c>
      <c r="V74" s="106">
        <v>0.58751733391281136</v>
      </c>
      <c r="W74" s="106">
        <v>0.58937782868270017</v>
      </c>
      <c r="X74" s="106">
        <v>0.58310748562357007</v>
      </c>
      <c r="Y74" s="226">
        <v>0.58521726061037171</v>
      </c>
      <c r="Z74" s="106">
        <v>0.55864833228991595</v>
      </c>
      <c r="AA74" s="106">
        <v>0.55257420475015229</v>
      </c>
      <c r="AB74" s="106">
        <v>0.55034042515542103</v>
      </c>
      <c r="AC74" s="106">
        <v>0.52988464535624125</v>
      </c>
      <c r="AD74" s="106">
        <v>0.50539089982766272</v>
      </c>
      <c r="AE74" s="106">
        <v>0.47354124679023463</v>
      </c>
      <c r="AF74" s="106">
        <v>0.51070973588893076</v>
      </c>
      <c r="AG74" s="107"/>
      <c r="AH74" s="106">
        <v>0.57424780600771363</v>
      </c>
      <c r="AI74" s="106">
        <v>0.57727001518322973</v>
      </c>
      <c r="AJ74" s="106">
        <v>0.56193216134426627</v>
      </c>
      <c r="AK74" s="106">
        <v>0.54945323273570279</v>
      </c>
      <c r="AL74" s="106">
        <v>0.56378527035522297</v>
      </c>
      <c r="AM74" s="106">
        <v>0.58861122011968248</v>
      </c>
      <c r="AN74" s="106">
        <v>0.57638691618549742</v>
      </c>
      <c r="AO74" s="226">
        <v>0.59429412314214369</v>
      </c>
      <c r="AP74" s="106">
        <v>0.58149522570260581</v>
      </c>
      <c r="AQ74" s="106">
        <v>0.57876153760481464</v>
      </c>
      <c r="AR74" s="106">
        <v>0.58920869582284163</v>
      </c>
      <c r="AS74" s="106">
        <v>0.58048846363968143</v>
      </c>
      <c r="AT74" s="226">
        <v>0.57787884597631245</v>
      </c>
      <c r="AU74" s="106">
        <v>0.5904051547346959</v>
      </c>
      <c r="AV74" s="106">
        <v>0.58316903594570957</v>
      </c>
      <c r="AW74" s="106">
        <v>0.60603782408657203</v>
      </c>
      <c r="AX74" s="106">
        <v>0.58962248577480925</v>
      </c>
      <c r="AY74" s="226">
        <v>0.58230499440232675</v>
      </c>
      <c r="AZ74" s="106">
        <v>0.57160471923773626</v>
      </c>
      <c r="BA74" s="106">
        <v>0.58469816158101451</v>
      </c>
      <c r="BB74" s="106">
        <v>0.56129408183838714</v>
      </c>
      <c r="BC74" s="106">
        <v>0.55379445784217007</v>
      </c>
      <c r="BD74" s="106">
        <v>0.54789216558736553</v>
      </c>
      <c r="BE74" s="106">
        <v>0.54607737981141879</v>
      </c>
      <c r="BF74" s="106">
        <v>0.54334766551024505</v>
      </c>
      <c r="BG74" s="106">
        <v>0.54389568669835786</v>
      </c>
      <c r="BH74" s="106">
        <v>0.52609654641095183</v>
      </c>
      <c r="BI74" s="106">
        <v>0.50841676572806416</v>
      </c>
      <c r="BJ74" s="106">
        <v>0.47996419901887627</v>
      </c>
      <c r="BK74" s="106">
        <v>0.51131570739442067</v>
      </c>
    </row>
    <row r="75" spans="2:63">
      <c r="B75" s="23"/>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34"/>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row>
    <row r="76" spans="2:63">
      <c r="B76" s="79"/>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34"/>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row>
    <row r="77" spans="2:63">
      <c r="B77" s="4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row>
    <row r="78" spans="2:63">
      <c r="B78" s="349" t="s">
        <v>186</v>
      </c>
      <c r="C78" s="347" t="str">
        <f>$C$8</f>
        <v>FY 2017-18</v>
      </c>
      <c r="D78" s="345"/>
      <c r="E78" s="345"/>
      <c r="F78" s="345"/>
      <c r="G78" s="345"/>
      <c r="H78" s="345" t="str">
        <f>H68</f>
        <v>FY 2018-19</v>
      </c>
      <c r="I78" s="345"/>
      <c r="J78" s="345"/>
      <c r="K78" s="345"/>
      <c r="L78" s="345"/>
      <c r="M78" s="345" t="str">
        <f>M68</f>
        <v>FY 2019-20</v>
      </c>
      <c r="N78" s="345"/>
      <c r="O78" s="345"/>
      <c r="P78" s="345"/>
      <c r="Q78" s="345"/>
      <c r="R78" s="345" t="str">
        <f>R68</f>
        <v>FY 2020-21</v>
      </c>
      <c r="S78" s="345"/>
      <c r="T78" s="345"/>
      <c r="U78" s="345"/>
      <c r="V78" s="345"/>
      <c r="W78" s="345" t="str">
        <f t="shared" ref="W78:Y79" si="173">W68</f>
        <v>FY 2021-22</v>
      </c>
      <c r="X78" s="345" t="str">
        <f t="shared" si="173"/>
        <v>FY 2021-22</v>
      </c>
      <c r="Y78" s="345" t="str">
        <f t="shared" si="173"/>
        <v>FY 2021-22</v>
      </c>
      <c r="Z78" s="345"/>
      <c r="AA78" s="345" t="str">
        <f>AA68</f>
        <v>FY 2021-22</v>
      </c>
      <c r="AB78" s="345" t="s">
        <v>384</v>
      </c>
      <c r="AC78" s="345"/>
      <c r="AD78" s="345"/>
      <c r="AE78" s="345"/>
      <c r="AF78" s="345"/>
      <c r="AG78" s="111"/>
      <c r="AH78" s="345" t="str">
        <f>AH8</f>
        <v>FY 2017-18</v>
      </c>
      <c r="AI78" s="345"/>
      <c r="AJ78" s="345"/>
      <c r="AK78" s="345"/>
      <c r="AL78" s="345"/>
      <c r="AM78" s="345" t="str">
        <f>AM8</f>
        <v>FY 2018-19</v>
      </c>
      <c r="AN78" s="345"/>
      <c r="AO78" s="345"/>
      <c r="AP78" s="345"/>
      <c r="AQ78" s="345"/>
      <c r="AR78" s="345" t="str">
        <f>AR8</f>
        <v>FY 2019-20</v>
      </c>
      <c r="AS78" s="345"/>
      <c r="AT78" s="345"/>
      <c r="AU78" s="345"/>
      <c r="AV78" s="345"/>
      <c r="AW78" s="345" t="str">
        <f>AW8</f>
        <v>FY 2020-21</v>
      </c>
      <c r="AX78" s="345"/>
      <c r="AY78" s="345"/>
      <c r="AZ78" s="345"/>
      <c r="BA78" s="345"/>
      <c r="BB78" s="345" t="str">
        <f>BB8</f>
        <v>FY 2021-22</v>
      </c>
      <c r="BC78" s="345" t="str">
        <f>BC8</f>
        <v>FY 2021-22</v>
      </c>
      <c r="BD78" s="345"/>
      <c r="BE78" s="345"/>
      <c r="BF78" s="345" t="str">
        <f>BF8</f>
        <v>FY 2021-22</v>
      </c>
      <c r="BG78" s="345" t="s">
        <v>384</v>
      </c>
      <c r="BH78" s="345"/>
      <c r="BI78" s="345"/>
      <c r="BJ78" s="345"/>
      <c r="BK78" s="345"/>
    </row>
    <row r="79" spans="2:63">
      <c r="B79" s="350"/>
      <c r="C79" s="75" t="s">
        <v>243</v>
      </c>
      <c r="D79" s="75" t="s">
        <v>244</v>
      </c>
      <c r="E79" s="75" t="s">
        <v>245</v>
      </c>
      <c r="F79" s="75" t="s">
        <v>246</v>
      </c>
      <c r="G79" s="75" t="s">
        <v>247</v>
      </c>
      <c r="H79" s="75" t="str">
        <f>H69</f>
        <v>QE Jun-18</v>
      </c>
      <c r="I79" s="75" t="str">
        <f t="shared" ref="I79:L79" si="174">I69</f>
        <v>QE Sep-18</v>
      </c>
      <c r="J79" s="75" t="str">
        <f t="shared" si="174"/>
        <v>QE Dec-18</v>
      </c>
      <c r="K79" s="75" t="str">
        <f t="shared" si="174"/>
        <v>QE Mar-19</v>
      </c>
      <c r="L79" s="75" t="str">
        <f t="shared" si="174"/>
        <v>FY 2018-19</v>
      </c>
      <c r="M79" s="75" t="str">
        <f>M69</f>
        <v>QE Jun-19</v>
      </c>
      <c r="N79" s="75" t="str">
        <f t="shared" ref="N79:Q79" si="175">N69</f>
        <v>QE Sep-19</v>
      </c>
      <c r="O79" s="75" t="str">
        <f t="shared" si="175"/>
        <v>QE Dec-19</v>
      </c>
      <c r="P79" s="75" t="str">
        <f t="shared" si="175"/>
        <v>QE Mar-20</v>
      </c>
      <c r="Q79" s="75" t="str">
        <f t="shared" si="175"/>
        <v>FY 2019-20</v>
      </c>
      <c r="R79" s="75" t="str">
        <f>R69</f>
        <v>QE Jun-20</v>
      </c>
      <c r="S79" s="75" t="str">
        <f t="shared" ref="S79:V79" si="176">S69</f>
        <v>QE Sep-20</v>
      </c>
      <c r="T79" s="75" t="str">
        <f t="shared" si="176"/>
        <v>QE Dec-20</v>
      </c>
      <c r="U79" s="75" t="str">
        <f t="shared" si="176"/>
        <v>QE Mar-21</v>
      </c>
      <c r="V79" s="75" t="str">
        <f t="shared" si="176"/>
        <v>FY 2020-21</v>
      </c>
      <c r="W79" s="75" t="str">
        <f t="shared" si="173"/>
        <v>QE Jun-21</v>
      </c>
      <c r="X79" s="75" t="str">
        <f t="shared" si="173"/>
        <v>QE Sep-21</v>
      </c>
      <c r="Y79" s="75" t="str">
        <f t="shared" si="173"/>
        <v>QE Dec-21</v>
      </c>
      <c r="Z79" s="75" t="str">
        <f t="shared" ref="Z79" si="177">Z69</f>
        <v>QE Mar-22</v>
      </c>
      <c r="AA79" s="75" t="str">
        <f>AA69</f>
        <v>FY 2021-22</v>
      </c>
      <c r="AB79" s="75" t="str">
        <f>AB69</f>
        <v>QE Jun-22</v>
      </c>
      <c r="AC79" s="75" t="str">
        <f>AC69</f>
        <v>QE Sep-22</v>
      </c>
      <c r="AD79" s="75" t="str">
        <f>AD69</f>
        <v>QE Dec-22</v>
      </c>
      <c r="AE79" s="75" t="str">
        <f t="shared" ref="AE79:AF79" si="178">AE69</f>
        <v>QE Mar-23</v>
      </c>
      <c r="AF79" s="75" t="str">
        <f t="shared" si="178"/>
        <v>FY 2022-23</v>
      </c>
      <c r="AG79" s="51"/>
      <c r="AH79" s="75" t="s">
        <v>243</v>
      </c>
      <c r="AI79" s="75" t="s">
        <v>244</v>
      </c>
      <c r="AJ79" s="75" t="s">
        <v>245</v>
      </c>
      <c r="AK79" s="75" t="s">
        <v>246</v>
      </c>
      <c r="AL79" s="75" t="s">
        <v>247</v>
      </c>
      <c r="AM79" s="75" t="str">
        <f>AM69</f>
        <v>QE Jun-18</v>
      </c>
      <c r="AN79" s="75" t="str">
        <f t="shared" ref="AN79:AQ79" si="179">AN69</f>
        <v>QE Sep-18</v>
      </c>
      <c r="AO79" s="75" t="str">
        <f t="shared" si="179"/>
        <v>QE Dec-18</v>
      </c>
      <c r="AP79" s="75" t="str">
        <f t="shared" si="179"/>
        <v>QE Mar-19</v>
      </c>
      <c r="AQ79" s="75" t="str">
        <f t="shared" si="179"/>
        <v>FY 2018-19</v>
      </c>
      <c r="AR79" s="75" t="str">
        <f>AR69</f>
        <v>QE Jun-19</v>
      </c>
      <c r="AS79" s="75" t="str">
        <f t="shared" ref="AS79:AV79" si="180">AS69</f>
        <v>QE Sep-19</v>
      </c>
      <c r="AT79" s="75" t="str">
        <f t="shared" si="180"/>
        <v>QE Dec-19</v>
      </c>
      <c r="AU79" s="75" t="str">
        <f t="shared" si="180"/>
        <v>QE Mar-20</v>
      </c>
      <c r="AV79" s="75" t="str">
        <f t="shared" si="180"/>
        <v>FY 2019-20</v>
      </c>
      <c r="AW79" s="75" t="str">
        <f>AW69</f>
        <v>QE Jun-20</v>
      </c>
      <c r="AX79" s="75" t="str">
        <f t="shared" ref="AX79:BA79" si="181">AX69</f>
        <v>QE Sep-20</v>
      </c>
      <c r="AY79" s="75" t="str">
        <f t="shared" si="181"/>
        <v>QE Dec-20</v>
      </c>
      <c r="AZ79" s="75" t="str">
        <f t="shared" si="181"/>
        <v>QE Mar-21</v>
      </c>
      <c r="BA79" s="75" t="str">
        <f t="shared" si="181"/>
        <v>FY 2020-21</v>
      </c>
      <c r="BB79" s="75" t="str">
        <f>BB69</f>
        <v>QE Jun-21</v>
      </c>
      <c r="BC79" s="75" t="str">
        <f>BC69</f>
        <v>QE Sep-21</v>
      </c>
      <c r="BD79" s="75" t="str">
        <f>BD69</f>
        <v>QE Dec-21</v>
      </c>
      <c r="BE79" s="75" t="str">
        <f t="shared" ref="BE79" si="182">BE69</f>
        <v>QE Mar-22</v>
      </c>
      <c r="BF79" s="75" t="str">
        <f>BF69</f>
        <v>FY 2021-22</v>
      </c>
      <c r="BG79" s="75" t="str">
        <f>BG69</f>
        <v>QE Jun-22</v>
      </c>
      <c r="BH79" s="75" t="str">
        <f>BH69</f>
        <v>QE Sep-22</v>
      </c>
      <c r="BI79" s="75" t="str">
        <f>BI69</f>
        <v>QE Dec-22</v>
      </c>
      <c r="BJ79" s="75" t="str">
        <f t="shared" ref="BJ79:BK79" si="183">BJ69</f>
        <v>QE Mar-23</v>
      </c>
      <c r="BK79" s="75" t="str">
        <f t="shared" si="183"/>
        <v>FY 2022-23</v>
      </c>
    </row>
    <row r="80" spans="2:63">
      <c r="B80" s="12"/>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7"/>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row>
    <row r="81" spans="2:63">
      <c r="B81" s="27" t="s">
        <v>33</v>
      </c>
      <c r="C81" s="106">
        <v>0.49149343361804382</v>
      </c>
      <c r="D81" s="106">
        <v>0.50887211195293713</v>
      </c>
      <c r="E81" s="106">
        <v>0.53540034919111334</v>
      </c>
      <c r="F81" s="106">
        <v>0.5267545586418898</v>
      </c>
      <c r="G81" s="106">
        <v>0.51612618944413413</v>
      </c>
      <c r="H81" s="106">
        <v>0.5216709816296321</v>
      </c>
      <c r="I81" s="106">
        <v>0.51168191718329814</v>
      </c>
      <c r="J81" s="226">
        <v>0.52656233578636924</v>
      </c>
      <c r="K81" s="106">
        <v>0.51197008903642971</v>
      </c>
      <c r="L81" s="106">
        <v>0.51822277467551048</v>
      </c>
      <c r="M81" s="106">
        <v>0.52004238583903617</v>
      </c>
      <c r="N81" s="283">
        <v>0.519634980223316</v>
      </c>
      <c r="O81" s="226">
        <v>0.50340607914378788</v>
      </c>
      <c r="P81" s="106">
        <v>0.5099179488389376</v>
      </c>
      <c r="Q81" s="106">
        <v>0.51319868148202885</v>
      </c>
      <c r="R81" s="106">
        <v>0.51797706676835098</v>
      </c>
      <c r="S81" s="283">
        <v>0.51072543262210202</v>
      </c>
      <c r="T81" s="226">
        <v>0.50319120755729441</v>
      </c>
      <c r="U81" s="106">
        <v>0.50288072815009666</v>
      </c>
      <c r="V81" s="106">
        <v>0.50831234094552369</v>
      </c>
      <c r="W81" s="106">
        <v>0.49806245072333316</v>
      </c>
      <c r="X81" s="283">
        <v>0.50160036106627526</v>
      </c>
      <c r="Y81" s="226">
        <v>0.50420192169638811</v>
      </c>
      <c r="Z81" s="106">
        <v>0.49917872166937971</v>
      </c>
      <c r="AA81" s="106">
        <v>0.50080699731457168</v>
      </c>
      <c r="AB81" s="106">
        <v>0.50584908243519833</v>
      </c>
      <c r="AC81" s="106">
        <v>0.51248260682085323</v>
      </c>
      <c r="AD81" s="106">
        <v>0.52202847991486034</v>
      </c>
      <c r="AE81" s="106">
        <v>0.5356482732158695</v>
      </c>
      <c r="AF81" s="106">
        <v>0.51923381605326491</v>
      </c>
      <c r="AG81" s="107"/>
      <c r="AH81" s="106">
        <v>0.50507657083961832</v>
      </c>
      <c r="AI81" s="106">
        <v>0.52059253002605022</v>
      </c>
      <c r="AJ81" s="106">
        <v>0.54533872965621999</v>
      </c>
      <c r="AK81" s="106">
        <v>0.53868625666020165</v>
      </c>
      <c r="AL81" s="106">
        <v>0.52794678360435565</v>
      </c>
      <c r="AM81" s="106">
        <v>0.53162692544431145</v>
      </c>
      <c r="AN81" s="106">
        <v>0.52123652707765411</v>
      </c>
      <c r="AO81" s="226">
        <v>0.5370145361737575</v>
      </c>
      <c r="AP81" s="106">
        <v>0.52160377036869443</v>
      </c>
      <c r="AQ81" s="106">
        <v>0.52778979430603146</v>
      </c>
      <c r="AR81" s="106">
        <v>0.52702391358942235</v>
      </c>
      <c r="AS81" s="106">
        <v>0.53257882326981087</v>
      </c>
      <c r="AT81" s="226">
        <v>0.52773136835637213</v>
      </c>
      <c r="AU81" s="106">
        <v>0.53705929978088418</v>
      </c>
      <c r="AV81" s="106">
        <v>0.53121215768200925</v>
      </c>
      <c r="AW81" s="106">
        <v>0.53438345064526316</v>
      </c>
      <c r="AX81" s="106">
        <v>0.53020130351440098</v>
      </c>
      <c r="AY81" s="226">
        <v>0.53421442591992241</v>
      </c>
      <c r="AZ81" s="106">
        <v>0.53711028991903587</v>
      </c>
      <c r="BA81" s="106">
        <v>0.53402435091707923</v>
      </c>
      <c r="BB81" s="106">
        <v>0.53387706700829818</v>
      </c>
      <c r="BC81" s="106">
        <v>0.53946975561715937</v>
      </c>
      <c r="BD81" s="106">
        <v>0.54853423940744273</v>
      </c>
      <c r="BE81" s="106">
        <v>0.54236848957736739</v>
      </c>
      <c r="BF81" s="106">
        <v>0.54126466016002406</v>
      </c>
      <c r="BG81" s="106">
        <v>0.54363628829937227</v>
      </c>
      <c r="BH81" s="106">
        <v>0.54402100600194869</v>
      </c>
      <c r="BI81" s="106">
        <v>0.54695327837204388</v>
      </c>
      <c r="BJ81" s="106">
        <v>0.55307394305696922</v>
      </c>
      <c r="BK81" s="106">
        <v>0.5470451214859865</v>
      </c>
    </row>
    <row r="82" spans="2:63">
      <c r="B82" s="27" t="s">
        <v>34</v>
      </c>
      <c r="C82" s="106">
        <v>2.0737497283102806E-2</v>
      </c>
      <c r="D82" s="106">
        <v>2.3253146310916149E-2</v>
      </c>
      <c r="E82" s="106">
        <v>1.7624691345498662E-2</v>
      </c>
      <c r="F82" s="106">
        <v>1.5036604579810835E-2</v>
      </c>
      <c r="G82" s="106">
        <v>1.9057367456881798E-2</v>
      </c>
      <c r="H82" s="106">
        <v>1.5318884685516463E-2</v>
      </c>
      <c r="I82" s="106">
        <v>2.0190763809572906E-2</v>
      </c>
      <c r="J82" s="226">
        <v>1.5957370900636543E-2</v>
      </c>
      <c r="K82" s="106">
        <v>1.3030779092047674E-2</v>
      </c>
      <c r="L82" s="106">
        <v>1.6080213682424141E-2</v>
      </c>
      <c r="M82" s="106">
        <v>1.2404819041164068E-2</v>
      </c>
      <c r="N82" s="106">
        <v>1.3611707487796804E-2</v>
      </c>
      <c r="O82" s="226">
        <v>1.52153568172783E-2</v>
      </c>
      <c r="P82" s="106">
        <v>1.766352457469441E-2</v>
      </c>
      <c r="Q82" s="106">
        <v>1.4829930824471153E-2</v>
      </c>
      <c r="R82" s="106">
        <v>1.7183492518787175E-2</v>
      </c>
      <c r="S82" s="106">
        <v>1.7564308571703505E-2</v>
      </c>
      <c r="T82" s="226">
        <v>1.6211897782471906E-2</v>
      </c>
      <c r="U82" s="106">
        <v>1.8052600156529323E-2</v>
      </c>
      <c r="V82" s="106">
        <v>1.7254858032558731E-2</v>
      </c>
      <c r="W82" s="106">
        <v>1.5904551793053057E-2</v>
      </c>
      <c r="X82" s="106">
        <v>1.4583956868336707E-2</v>
      </c>
      <c r="Y82" s="226">
        <v>1.3995445616619778E-2</v>
      </c>
      <c r="Z82" s="106">
        <v>1.4349155781777166E-2</v>
      </c>
      <c r="AA82" s="106">
        <v>1.4671425921976847E-2</v>
      </c>
      <c r="AB82" s="106">
        <v>1.2889304415993811E-2</v>
      </c>
      <c r="AC82" s="106">
        <v>1.376442710956172E-2</v>
      </c>
      <c r="AD82" s="106">
        <v>1.320118136239355E-2</v>
      </c>
      <c r="AE82" s="106">
        <v>1.1523328496974539E-2</v>
      </c>
      <c r="AF82" s="106">
        <v>1.2835677035873537E-2</v>
      </c>
      <c r="AG82" s="107"/>
      <c r="AH82" s="106">
        <v>2.1310608238329351E-2</v>
      </c>
      <c r="AI82" s="106">
        <v>2.3788716230897164E-2</v>
      </c>
      <c r="AJ82" s="106">
        <v>1.7951850056613202E-2</v>
      </c>
      <c r="AK82" s="106">
        <v>1.5377203862956365E-2</v>
      </c>
      <c r="AL82" s="106">
        <v>1.9493829335928525E-2</v>
      </c>
      <c r="AM82" s="106">
        <v>1.561124128690556E-2</v>
      </c>
      <c r="AN82" s="106">
        <v>2.0567784894725778E-2</v>
      </c>
      <c r="AO82" s="226">
        <v>1.6274122834783612E-2</v>
      </c>
      <c r="AP82" s="106">
        <v>1.3275977739336213E-2</v>
      </c>
      <c r="AQ82" s="106">
        <v>1.6387384445495375E-2</v>
      </c>
      <c r="AR82" s="106">
        <v>1.2579239620737016E-2</v>
      </c>
      <c r="AS82" s="106">
        <v>1.395076819776118E-2</v>
      </c>
      <c r="AT82" s="226">
        <v>1.595058424179107E-2</v>
      </c>
      <c r="AU82" s="106">
        <v>1.8603699205622933E-2</v>
      </c>
      <c r="AV82" s="106">
        <v>1.5360226151255995E-2</v>
      </c>
      <c r="AW82" s="106">
        <v>1.7727761739755116E-2</v>
      </c>
      <c r="AX82" s="106">
        <v>1.8234101349201844E-2</v>
      </c>
      <c r="AY82" s="226">
        <v>1.7211408977072747E-2</v>
      </c>
      <c r="AZ82" s="106">
        <v>1.9281385746347045E-2</v>
      </c>
      <c r="BA82" s="106">
        <v>1.8127662106065322E-2</v>
      </c>
      <c r="BB82" s="106">
        <v>1.7048214437818381E-2</v>
      </c>
      <c r="BC82" s="106">
        <v>1.5685003956074244E-2</v>
      </c>
      <c r="BD82" s="106">
        <v>1.5226005269181726E-2</v>
      </c>
      <c r="BE82" s="106">
        <v>1.5590668452465449E-2</v>
      </c>
      <c r="BF82" s="106">
        <v>1.5856656173543263E-2</v>
      </c>
      <c r="BG82" s="106">
        <v>1.3852142575289194E-2</v>
      </c>
      <c r="BH82" s="106">
        <v>1.4611495850827702E-2</v>
      </c>
      <c r="BI82" s="106">
        <v>1.3831485641784689E-2</v>
      </c>
      <c r="BJ82" s="106">
        <v>1.1898204563788421E-2</v>
      </c>
      <c r="BK82" s="106">
        <v>1.3523184134686663E-2</v>
      </c>
    </row>
    <row r="83" spans="2:63">
      <c r="B83" s="27" t="s">
        <v>15</v>
      </c>
      <c r="C83" s="106">
        <v>7.1155882040343177E-2</v>
      </c>
      <c r="D83" s="106">
        <v>5.5625489913203603E-2</v>
      </c>
      <c r="E83" s="106">
        <v>4.9452542878846845E-2</v>
      </c>
      <c r="F83" s="106">
        <v>5.3807723585857281E-2</v>
      </c>
      <c r="G83" s="106">
        <v>5.7432327202217762E-2</v>
      </c>
      <c r="H83" s="106">
        <v>5.5599018833901094E-2</v>
      </c>
      <c r="I83" s="106">
        <v>6.1566546940956625E-2</v>
      </c>
      <c r="J83" s="226">
        <v>5.6576157426551553E-2</v>
      </c>
      <c r="K83" s="106">
        <v>4.8340885530542242E-2</v>
      </c>
      <c r="L83" s="106">
        <v>5.5420693319319383E-2</v>
      </c>
      <c r="M83" s="106">
        <v>4.3882714770075208E-2</v>
      </c>
      <c r="N83" s="106">
        <v>5.3199797365188664E-2</v>
      </c>
      <c r="O83" s="226">
        <v>7.9671065673463839E-2</v>
      </c>
      <c r="P83" s="106">
        <v>7.9487061813178717E-2</v>
      </c>
      <c r="Q83" s="106">
        <v>6.4899533679867699E-2</v>
      </c>
      <c r="R83" s="106">
        <v>6.0312846965375935E-2</v>
      </c>
      <c r="S83" s="106">
        <v>6.7699609818021367E-2</v>
      </c>
      <c r="T83" s="226">
        <v>9.0088108351666127E-2</v>
      </c>
      <c r="U83" s="106">
        <v>9.4723532264813198E-2</v>
      </c>
      <c r="V83" s="106">
        <v>7.9087056418157997E-2</v>
      </c>
      <c r="W83" s="106">
        <v>0.10526317657324671</v>
      </c>
      <c r="X83" s="106">
        <v>0.11444320234500732</v>
      </c>
      <c r="Y83" s="226">
        <v>0.11991518840037856</v>
      </c>
      <c r="Z83" s="106">
        <v>0.11975319185011833</v>
      </c>
      <c r="AA83" s="106">
        <v>0.11517897409793872</v>
      </c>
      <c r="AB83" s="106">
        <v>0.10487385969585554</v>
      </c>
      <c r="AC83" s="106">
        <v>9.0343178265720914E-2</v>
      </c>
      <c r="AD83" s="106">
        <v>7.9213217347148368E-2</v>
      </c>
      <c r="AE83" s="106">
        <v>6.4755406276759422E-2</v>
      </c>
      <c r="AF83" s="106">
        <v>8.447701060000419E-2</v>
      </c>
      <c r="AG83" s="107"/>
      <c r="AH83" s="106">
        <v>4.5485921367983337E-2</v>
      </c>
      <c r="AI83" s="106">
        <v>3.4161447210027229E-2</v>
      </c>
      <c r="AJ83" s="106">
        <v>3.2091519662881061E-2</v>
      </c>
      <c r="AK83" s="106">
        <v>3.2375198087567801E-2</v>
      </c>
      <c r="AL83" s="106">
        <v>3.5845145314225016E-2</v>
      </c>
      <c r="AM83" s="106">
        <v>3.7575391992235807E-2</v>
      </c>
      <c r="AN83" s="106">
        <v>4.4043227756353678E-2</v>
      </c>
      <c r="AO83" s="226">
        <v>3.7849305195293378E-2</v>
      </c>
      <c r="AP83" s="106">
        <v>3.0433627192464386E-2</v>
      </c>
      <c r="AQ83" s="106">
        <v>3.7376956330205956E-2</v>
      </c>
      <c r="AR83" s="106">
        <v>3.0439025629901115E-2</v>
      </c>
      <c r="AS83" s="106">
        <v>2.9615485904809679E-2</v>
      </c>
      <c r="AT83" s="226">
        <v>3.5199478170429496E-2</v>
      </c>
      <c r="AU83" s="106">
        <v>3.0491013019802643E-2</v>
      </c>
      <c r="AV83" s="106">
        <v>3.1461791236347063E-2</v>
      </c>
      <c r="AW83" s="106">
        <v>3.0549235512316128E-2</v>
      </c>
      <c r="AX83" s="106">
        <v>3.214750907613545E-2</v>
      </c>
      <c r="AY83" s="226">
        <v>3.3989363219788946E-2</v>
      </c>
      <c r="AZ83" s="106">
        <v>3.3104116296540441E-2</v>
      </c>
      <c r="BA83" s="283">
        <v>3.2504432151617843E-2</v>
      </c>
      <c r="BB83" s="106">
        <v>4.0924546024970372E-2</v>
      </c>
      <c r="BC83" s="106">
        <v>4.7586193517648319E-2</v>
      </c>
      <c r="BD83" s="106">
        <v>4.2533096421756095E-2</v>
      </c>
      <c r="BE83" s="106">
        <v>4.3592783372369964E-2</v>
      </c>
      <c r="BF83" s="283">
        <v>4.3698761288477113E-2</v>
      </c>
      <c r="BG83" s="283">
        <v>3.8007442591285238E-2</v>
      </c>
      <c r="BH83" s="283">
        <v>3.4362507741831104E-2</v>
      </c>
      <c r="BI83" s="283">
        <v>3.5249284606536389E-2</v>
      </c>
      <c r="BJ83" s="283">
        <v>3.4330098615351891E-2</v>
      </c>
      <c r="BK83" s="283">
        <v>3.5439585259684062E-2</v>
      </c>
    </row>
    <row r="84" spans="2:63">
      <c r="B84" s="27" t="s">
        <v>45</v>
      </c>
      <c r="C84" s="106">
        <v>1.324380611988E-2</v>
      </c>
      <c r="D84" s="106">
        <v>1.791015231163191E-2</v>
      </c>
      <c r="E84" s="106">
        <v>1.6559326705802756E-2</v>
      </c>
      <c r="F84" s="106">
        <v>1.704543036429931E-2</v>
      </c>
      <c r="G84" s="106">
        <v>1.6233848216709323E-2</v>
      </c>
      <c r="H84" s="106">
        <v>1.5745204063303316E-2</v>
      </c>
      <c r="I84" s="106">
        <v>1.4858997534768215E-2</v>
      </c>
      <c r="J84" s="226">
        <v>1.9469937850374795E-2</v>
      </c>
      <c r="K84" s="106">
        <v>1.9401096864023346E-2</v>
      </c>
      <c r="L84" s="106">
        <v>1.7397667078276693E-2</v>
      </c>
      <c r="M84" s="106">
        <v>1.9432021927274896E-2</v>
      </c>
      <c r="N84" s="106">
        <v>1.9093188403707953E-2</v>
      </c>
      <c r="O84" s="226">
        <v>1.8043664346117223E-2</v>
      </c>
      <c r="P84" s="106">
        <v>1.8643550696159323E-2</v>
      </c>
      <c r="Q84" s="106">
        <v>1.8780791228722959E-2</v>
      </c>
      <c r="R84" s="106">
        <v>1.7238926257455663E-2</v>
      </c>
      <c r="S84" s="106">
        <v>1.5779303011839566E-2</v>
      </c>
      <c r="T84" s="226">
        <v>1.2809812590350772E-2</v>
      </c>
      <c r="U84" s="106">
        <v>1.2133642105809316E-2</v>
      </c>
      <c r="V84" s="106">
        <v>1.4361802768730777E-2</v>
      </c>
      <c r="W84" s="106">
        <v>1.1677721528492157E-2</v>
      </c>
      <c r="X84" s="106">
        <v>1.064814534208278E-2</v>
      </c>
      <c r="Y84" s="226">
        <v>1.11952912951835E-2</v>
      </c>
      <c r="Z84" s="106">
        <v>1.2397576768735003E-2</v>
      </c>
      <c r="AA84" s="106">
        <v>1.1494205905144965E-2</v>
      </c>
      <c r="AB84" s="106">
        <v>1.4090265905811371E-2</v>
      </c>
      <c r="AC84" s="106">
        <v>1.5089560888854745E-2</v>
      </c>
      <c r="AD84" s="106">
        <v>1.8582759992325087E-2</v>
      </c>
      <c r="AE84" s="106">
        <v>1.9699236909726411E-2</v>
      </c>
      <c r="AF84" s="106">
        <v>1.6909877351309895E-2</v>
      </c>
      <c r="AG84" s="107"/>
      <c r="AH84" s="106">
        <v>1.3609818000319605E-2</v>
      </c>
      <c r="AI84" s="106">
        <v>1.8322661600144213E-2</v>
      </c>
      <c r="AJ84" s="106">
        <v>1.686670956294304E-2</v>
      </c>
      <c r="AK84" s="106">
        <v>1.7431532248682335E-2</v>
      </c>
      <c r="AL84" s="106">
        <v>1.6605644369187125E-2</v>
      </c>
      <c r="AM84" s="106">
        <v>1.6045696849992765E-2</v>
      </c>
      <c r="AN84" s="106">
        <v>1.5136458824874835E-2</v>
      </c>
      <c r="AO84" s="226">
        <v>1.9856413825034471E-2</v>
      </c>
      <c r="AP84" s="106">
        <v>1.9766165036338199E-2</v>
      </c>
      <c r="AQ84" s="106">
        <v>1.7730004370407008E-2</v>
      </c>
      <c r="AR84" s="106">
        <v>1.9705249978049549E-2</v>
      </c>
      <c r="AS84" s="106">
        <v>1.9568790015147858E-2</v>
      </c>
      <c r="AT84" s="226">
        <v>1.8915559565222687E-2</v>
      </c>
      <c r="AU84" s="106">
        <v>1.9635889078051152E-2</v>
      </c>
      <c r="AV84" s="106">
        <v>1.9452363196238776E-2</v>
      </c>
      <c r="AW84" s="106">
        <v>1.7784951284336024E-2</v>
      </c>
      <c r="AX84" s="106">
        <v>1.6381026851303111E-2</v>
      </c>
      <c r="AY84" s="226">
        <v>1.3599575223732129E-2</v>
      </c>
      <c r="AZ84" s="106">
        <v>1.2959542222266028E-2</v>
      </c>
      <c r="BA84" s="106">
        <v>1.5088267161297421E-2</v>
      </c>
      <c r="BB84" s="106">
        <v>1.2517441758391489E-2</v>
      </c>
      <c r="BC84" s="106">
        <v>1.1452049901356438E-2</v>
      </c>
      <c r="BD84" s="106">
        <v>1.2179645358920568E-2</v>
      </c>
      <c r="BE84" s="106">
        <v>1.3470235598166772E-2</v>
      </c>
      <c r="BF84" s="106">
        <v>1.2422764630722167E-2</v>
      </c>
      <c r="BG84" s="106">
        <v>1.5142816551748449E-2</v>
      </c>
      <c r="BH84" s="106">
        <v>1.6018178930611051E-2</v>
      </c>
      <c r="BI84" s="106">
        <v>1.9470013399768407E-2</v>
      </c>
      <c r="BJ84" s="106">
        <v>2.0340091021790647E-2</v>
      </c>
      <c r="BK84" s="106">
        <v>1.7815607581713255E-2</v>
      </c>
    </row>
    <row r="85" spans="2:63">
      <c r="B85" s="27" t="s">
        <v>14</v>
      </c>
      <c r="C85" s="106">
        <v>0.1777202984363247</v>
      </c>
      <c r="D85" s="106">
        <v>0.13813674769714032</v>
      </c>
      <c r="E85" s="106">
        <v>0.14119856311971521</v>
      </c>
      <c r="F85" s="106">
        <v>0.14024106839010184</v>
      </c>
      <c r="G85" s="106">
        <v>0.14886811934830205</v>
      </c>
      <c r="H85" s="106">
        <v>0.14183895839433749</v>
      </c>
      <c r="I85" s="106">
        <v>0.14372402527219608</v>
      </c>
      <c r="J85" s="226">
        <v>0.14070759242095346</v>
      </c>
      <c r="K85" s="106">
        <v>0.15129588160774793</v>
      </c>
      <c r="L85" s="106">
        <v>0.14448365177520128</v>
      </c>
      <c r="M85" s="106">
        <v>0.14760911001651972</v>
      </c>
      <c r="N85" s="106">
        <v>0.14488536253133383</v>
      </c>
      <c r="O85" s="226">
        <v>0.13705795706067686</v>
      </c>
      <c r="P85" s="106">
        <v>0.14821944069971166</v>
      </c>
      <c r="Q85" s="106">
        <v>0.14439005358787804</v>
      </c>
      <c r="R85" s="106">
        <v>0.16847773137177405</v>
      </c>
      <c r="S85" s="106">
        <v>0.16937282806442483</v>
      </c>
      <c r="T85" s="226">
        <v>0.16153637147385536</v>
      </c>
      <c r="U85" s="106">
        <v>0.16074085641543928</v>
      </c>
      <c r="V85" s="106">
        <v>0.16481546760715612</v>
      </c>
      <c r="W85" s="106">
        <v>0.15534353042134666</v>
      </c>
      <c r="X85" s="106">
        <v>0.15068963641712757</v>
      </c>
      <c r="Y85" s="226">
        <v>0.15133502746787511</v>
      </c>
      <c r="Z85" s="106">
        <v>0.15033908907363877</v>
      </c>
      <c r="AA85" s="106">
        <v>0.15182246211528128</v>
      </c>
      <c r="AB85" s="106">
        <v>0.15505573653461252</v>
      </c>
      <c r="AC85" s="106">
        <v>0.15412197840175818</v>
      </c>
      <c r="AD85" s="106">
        <v>0.15542397781437461</v>
      </c>
      <c r="AE85" s="106">
        <v>0.14312588389719236</v>
      </c>
      <c r="AF85" s="106">
        <v>0.15184540776752803</v>
      </c>
      <c r="AG85" s="107"/>
      <c r="AH85" s="106">
        <v>0.18263185785014946</v>
      </c>
      <c r="AI85" s="106">
        <v>0.14131833378967976</v>
      </c>
      <c r="AJ85" s="106">
        <v>0.14381956447604641</v>
      </c>
      <c r="AK85" s="106">
        <v>0.14341771688861762</v>
      </c>
      <c r="AL85" s="106">
        <v>0.15227757552045815</v>
      </c>
      <c r="AM85" s="106">
        <v>0.14454591498236796</v>
      </c>
      <c r="AN85" s="106">
        <v>0.14640777653994014</v>
      </c>
      <c r="AO85" s="226">
        <v>0.14350062156880242</v>
      </c>
      <c r="AP85" s="106">
        <v>0.15414279853025076</v>
      </c>
      <c r="AQ85" s="106">
        <v>0.14724363708656671</v>
      </c>
      <c r="AR85" s="106">
        <v>0.1496845991013579</v>
      </c>
      <c r="AS85" s="106">
        <v>0.14849438321645814</v>
      </c>
      <c r="AT85" s="226">
        <v>0.14368079016205193</v>
      </c>
      <c r="AU85" s="106">
        <v>0.15610870183595885</v>
      </c>
      <c r="AV85" s="106">
        <v>0.14955321797199753</v>
      </c>
      <c r="AW85" s="106">
        <v>0.17381408796540057</v>
      </c>
      <c r="AX85" s="106">
        <v>0.1758316474639417</v>
      </c>
      <c r="AY85" s="226">
        <v>0.17149556402427249</v>
      </c>
      <c r="AZ85" s="106">
        <v>0.17168199765524084</v>
      </c>
      <c r="BA85" s="106">
        <v>0.17315234358915385</v>
      </c>
      <c r="BB85" s="106">
        <v>0.16651395478542466</v>
      </c>
      <c r="BC85" s="106">
        <v>0.16206627355526451</v>
      </c>
      <c r="BD85" s="106">
        <v>0.16464126893546899</v>
      </c>
      <c r="BE85" s="106">
        <v>0.16334667550054841</v>
      </c>
      <c r="BF85" s="106">
        <v>0.16408743049144858</v>
      </c>
      <c r="BG85" s="106">
        <v>0.16663848569894477</v>
      </c>
      <c r="BH85" s="106">
        <v>0.16360671098140256</v>
      </c>
      <c r="BI85" s="106">
        <v>0.16284485899516551</v>
      </c>
      <c r="BJ85" s="106">
        <v>0.14778204452202631</v>
      </c>
      <c r="BK85" s="106">
        <v>0.15997858184713315</v>
      </c>
    </row>
    <row r="86" spans="2:63">
      <c r="B86" s="27" t="s">
        <v>184</v>
      </c>
      <c r="C86" s="106">
        <v>0.10565718380828422</v>
      </c>
      <c r="D86" s="106">
        <v>0.12456125873043278</v>
      </c>
      <c r="E86" s="106">
        <v>0.11103879763588245</v>
      </c>
      <c r="F86" s="106">
        <v>0.11950085425190925</v>
      </c>
      <c r="G86" s="106">
        <v>0.11535076032434077</v>
      </c>
      <c r="H86" s="106">
        <v>0.1295014711030352</v>
      </c>
      <c r="I86" s="106">
        <v>0.13585400533947212</v>
      </c>
      <c r="J86" s="226">
        <v>0.13818809807786439</v>
      </c>
      <c r="K86" s="106">
        <v>0.14405394926304668</v>
      </c>
      <c r="L86" s="106">
        <v>0.1369948619565749</v>
      </c>
      <c r="M86" s="106">
        <v>0.14901300918982302</v>
      </c>
      <c r="N86" s="106">
        <v>0.14504257620091035</v>
      </c>
      <c r="O86" s="226">
        <v>0.14090310082310165</v>
      </c>
      <c r="P86" s="106">
        <v>0.1283363906497865</v>
      </c>
      <c r="Q86" s="106">
        <v>0.1404243098225226</v>
      </c>
      <c r="R86" s="106">
        <v>0.13857659094040703</v>
      </c>
      <c r="S86" s="106">
        <v>0.13206395352106548</v>
      </c>
      <c r="T86" s="226">
        <v>0.1308695448820435</v>
      </c>
      <c r="U86" s="106">
        <v>0.12492710663779731</v>
      </c>
      <c r="V86" s="106">
        <v>0.13132763740186867</v>
      </c>
      <c r="W86" s="106">
        <v>0.1257368522981514</v>
      </c>
      <c r="X86" s="106">
        <v>0.12695048829289535</v>
      </c>
      <c r="Y86" s="226">
        <v>0.12928471382819048</v>
      </c>
      <c r="Z86" s="106">
        <v>0.13361950342250947</v>
      </c>
      <c r="AA86" s="106">
        <v>0.12906679110170827</v>
      </c>
      <c r="AB86" s="106">
        <v>0.13164283956057479</v>
      </c>
      <c r="AC86" s="106">
        <v>0.13767164215139857</v>
      </c>
      <c r="AD86" s="106">
        <v>0.13114290047773636</v>
      </c>
      <c r="AE86" s="106">
        <v>0.13820761086012839</v>
      </c>
      <c r="AF86" s="106">
        <v>0.13471828871999528</v>
      </c>
      <c r="AG86" s="107"/>
      <c r="AH86" s="106">
        <v>0.10857717404202628</v>
      </c>
      <c r="AI86" s="106">
        <v>0.12743017214451452</v>
      </c>
      <c r="AJ86" s="106">
        <v>0.11309995769855449</v>
      </c>
      <c r="AK86" s="106">
        <v>0.12220770905263519</v>
      </c>
      <c r="AL86" s="106">
        <v>0.11799258426537257</v>
      </c>
      <c r="AM86" s="106">
        <v>0.13197297021957125</v>
      </c>
      <c r="AN86" s="106">
        <v>0.13839080013329599</v>
      </c>
      <c r="AO86" s="226">
        <v>0.14093111555955509</v>
      </c>
      <c r="AP86" s="106">
        <v>0.14676459559097244</v>
      </c>
      <c r="AQ86" s="106">
        <v>0.13961179336775603</v>
      </c>
      <c r="AR86" s="106">
        <v>0.15110823809566595</v>
      </c>
      <c r="AS86" s="106">
        <v>0.14865551299857752</v>
      </c>
      <c r="AT86" s="226">
        <v>0.14771173667490045</v>
      </c>
      <c r="AU86" s="106">
        <v>0.13516733869776118</v>
      </c>
      <c r="AV86" s="106">
        <v>0.14544566536000039</v>
      </c>
      <c r="AW86" s="106">
        <v>0.1429658600667541</v>
      </c>
      <c r="AX86" s="106">
        <v>0.13710004599662068</v>
      </c>
      <c r="AY86" s="226">
        <v>0.13893803734955368</v>
      </c>
      <c r="AZ86" s="106">
        <v>0.13343051484952936</v>
      </c>
      <c r="BA86" s="106">
        <v>0.13797059538344469</v>
      </c>
      <c r="BB86" s="106">
        <v>0.13477832312454602</v>
      </c>
      <c r="BC86" s="106">
        <v>0.13653488755323767</v>
      </c>
      <c r="BD86" s="106">
        <v>0.14065216556127888</v>
      </c>
      <c r="BE86" s="106">
        <v>0.14518048366922168</v>
      </c>
      <c r="BF86" s="106">
        <v>0.13949344397784097</v>
      </c>
      <c r="BG86" s="106">
        <v>0.14147663238880853</v>
      </c>
      <c r="BH86" s="106">
        <v>0.14614401399055746</v>
      </c>
      <c r="BI86" s="106">
        <v>0.13740445610020197</v>
      </c>
      <c r="BJ86" s="106">
        <v>0.14270377059180589</v>
      </c>
      <c r="BK86" s="106">
        <v>0.14193409662604467</v>
      </c>
    </row>
    <row r="87" spans="2:63">
      <c r="B87" s="27" t="s">
        <v>185</v>
      </c>
      <c r="C87" s="106">
        <v>9.5334903674636234E-2</v>
      </c>
      <c r="D87" s="106">
        <v>0.10444002064042281</v>
      </c>
      <c r="E87" s="106">
        <v>9.7098854525676362E-2</v>
      </c>
      <c r="F87" s="106">
        <v>9.7528349171995848E-2</v>
      </c>
      <c r="G87" s="106">
        <v>9.8601118803695376E-2</v>
      </c>
      <c r="H87" s="106">
        <v>9.2371729967881205E-2</v>
      </c>
      <c r="I87" s="106">
        <v>8.6614730990582187E-2</v>
      </c>
      <c r="J87" s="226">
        <v>7.5999640372605343E-2</v>
      </c>
      <c r="K87" s="106">
        <v>7.8790999261949088E-2</v>
      </c>
      <c r="L87" s="106">
        <v>8.3380385196625287E-2</v>
      </c>
      <c r="M87" s="106">
        <v>7.5417646307803385E-2</v>
      </c>
      <c r="N87" s="106">
        <v>7.3880165343764279E-2</v>
      </c>
      <c r="O87" s="226">
        <v>7.6482370687506379E-2</v>
      </c>
      <c r="P87" s="106">
        <v>6.7915944443327186E-2</v>
      </c>
      <c r="Q87" s="106">
        <v>7.3310418694158289E-2</v>
      </c>
      <c r="R87" s="106">
        <v>4.9380717975248123E-2</v>
      </c>
      <c r="S87" s="106">
        <v>5.863918211411337E-2</v>
      </c>
      <c r="T87" s="226">
        <v>5.8109608214476825E-2</v>
      </c>
      <c r="U87" s="106">
        <v>5.9290752083719291E-2</v>
      </c>
      <c r="V87" s="106">
        <v>5.656691205227124E-2</v>
      </c>
      <c r="W87" s="106">
        <v>6.0598996902278927E-2</v>
      </c>
      <c r="X87" s="106">
        <v>5.5557824923417466E-2</v>
      </c>
      <c r="Y87" s="226">
        <v>4.393058622550166E-2</v>
      </c>
      <c r="Z87" s="106">
        <v>4.5864347077965578E-2</v>
      </c>
      <c r="AA87" s="106">
        <v>5.1121541466777283E-2</v>
      </c>
      <c r="AB87" s="106">
        <v>4.9894329739426889E-2</v>
      </c>
      <c r="AC87" s="106">
        <v>4.9049281280489632E-2</v>
      </c>
      <c r="AD87" s="106">
        <v>5.259247574089744E-2</v>
      </c>
      <c r="AE87" s="106">
        <v>5.4252222377894677E-2</v>
      </c>
      <c r="AF87" s="106">
        <v>5.1479663035544458E-2</v>
      </c>
      <c r="AG87" s="107"/>
      <c r="AH87" s="106">
        <v>9.7969622655692895E-2</v>
      </c>
      <c r="AI87" s="106">
        <v>0.10684549870989801</v>
      </c>
      <c r="AJ87" s="106">
        <v>9.8901254095381835E-2</v>
      </c>
      <c r="AK87" s="106">
        <v>9.9737497230524261E-2</v>
      </c>
      <c r="AL87" s="106">
        <v>0.10085933362200859</v>
      </c>
      <c r="AM87" s="106">
        <v>9.4134618428251562E-2</v>
      </c>
      <c r="AN87" s="106">
        <v>8.8232083368940978E-2</v>
      </c>
      <c r="AO87" s="226">
        <v>7.750822428861523E-2</v>
      </c>
      <c r="AP87" s="106">
        <v>8.0273600286881852E-2</v>
      </c>
      <c r="AQ87" s="106">
        <v>8.4973151129457108E-2</v>
      </c>
      <c r="AR87" s="106">
        <v>7.647807206132573E-2</v>
      </c>
      <c r="AS87" s="106">
        <v>7.5720482683539619E-2</v>
      </c>
      <c r="AT87" s="226">
        <v>8.0178106324632584E-2</v>
      </c>
      <c r="AU87" s="106">
        <v>7.1530899529507766E-2</v>
      </c>
      <c r="AV87" s="106">
        <v>7.593188557072672E-2</v>
      </c>
      <c r="AW87" s="106">
        <v>5.0944800764229539E-2</v>
      </c>
      <c r="AX87" s="106">
        <v>6.0875313442488997E-2</v>
      </c>
      <c r="AY87" s="226">
        <v>6.1692236522621915E-2</v>
      </c>
      <c r="AZ87" s="106">
        <v>6.3326493258852923E-2</v>
      </c>
      <c r="BA87" s="106">
        <v>5.9428241375975327E-2</v>
      </c>
      <c r="BB87" s="106">
        <v>6.4956542463396716E-2</v>
      </c>
      <c r="BC87" s="106">
        <v>5.9752282016592988E-2</v>
      </c>
      <c r="BD87" s="106">
        <v>4.7793214712178782E-2</v>
      </c>
      <c r="BE87" s="106">
        <v>4.9832606179483749E-2</v>
      </c>
      <c r="BF87" s="106">
        <v>5.5251392087661395E-2</v>
      </c>
      <c r="BG87" s="106">
        <v>5.3621463730146791E-2</v>
      </c>
      <c r="BH87" s="106">
        <v>5.2067795064140193E-2</v>
      </c>
      <c r="BI87" s="106">
        <v>5.5103558773033877E-2</v>
      </c>
      <c r="BJ87" s="106">
        <v>5.6017151646922891E-2</v>
      </c>
      <c r="BK87" s="106">
        <v>5.4237027036097611E-2</v>
      </c>
    </row>
    <row r="88" spans="2:63">
      <c r="B88" s="27" t="s">
        <v>92</v>
      </c>
      <c r="C88" s="106">
        <v>5.5919072757357365E-3</v>
      </c>
      <c r="D88" s="106">
        <v>5.2593934681033601E-3</v>
      </c>
      <c r="E88" s="106">
        <v>5.3380609033451785E-3</v>
      </c>
      <c r="F88" s="106">
        <v>4.4095942135750268E-3</v>
      </c>
      <c r="G88" s="106">
        <v>5.1307143171188908E-3</v>
      </c>
      <c r="H88" s="106">
        <v>3.7497552493734243E-3</v>
      </c>
      <c r="I88" s="106">
        <v>3.6420683219644716E-3</v>
      </c>
      <c r="J88" s="226">
        <v>3.64667597377832E-3</v>
      </c>
      <c r="K88" s="106">
        <v>3.5258520824771296E-3</v>
      </c>
      <c r="L88" s="106">
        <v>3.6395619820349403E-3</v>
      </c>
      <c r="M88" s="106">
        <v>3.6775432012094785E-3</v>
      </c>
      <c r="N88" s="106">
        <v>3.5166760831715229E-3</v>
      </c>
      <c r="O88" s="226">
        <v>3.5803656151917455E-3</v>
      </c>
      <c r="P88" s="106">
        <v>3.4523188232506276E-3</v>
      </c>
      <c r="Q88" s="106">
        <v>3.5530510215713855E-3</v>
      </c>
      <c r="R88" s="106">
        <v>3.7967316179010361E-3</v>
      </c>
      <c r="S88" s="106">
        <v>3.4461955451907354E-3</v>
      </c>
      <c r="T88" s="226">
        <v>2.9917935182936363E-3</v>
      </c>
      <c r="U88" s="106">
        <v>3.0938403922380459E-3</v>
      </c>
      <c r="V88" s="106">
        <v>3.3131639140504959E-3</v>
      </c>
      <c r="W88" s="106">
        <v>3.159408240977676E-3</v>
      </c>
      <c r="X88" s="106">
        <v>2.9508668372586317E-3</v>
      </c>
      <c r="Y88" s="226">
        <v>3.166217457854214E-3</v>
      </c>
      <c r="Z88" s="106">
        <v>3.801729436928033E-3</v>
      </c>
      <c r="AA88" s="106">
        <v>3.2826857310562338E-3</v>
      </c>
      <c r="AB88" s="106">
        <v>3.8837697584608259E-3</v>
      </c>
      <c r="AC88" s="106">
        <v>4.2949373831624978E-3</v>
      </c>
      <c r="AD88" s="106">
        <v>4.4589420362811235E-3</v>
      </c>
      <c r="AE88" s="106">
        <v>4.5632500038790902E-3</v>
      </c>
      <c r="AF88" s="106">
        <v>4.3058729130686377E-3</v>
      </c>
      <c r="AG88" s="107"/>
      <c r="AH88" s="106">
        <v>5.7464477815925589E-3</v>
      </c>
      <c r="AI88" s="106">
        <v>5.3805285997194406E-3</v>
      </c>
      <c r="AJ88" s="106">
        <v>5.4371487733540537E-3</v>
      </c>
      <c r="AK88" s="106">
        <v>4.5094774432053973E-3</v>
      </c>
      <c r="AL88" s="106">
        <v>5.2482206419965701E-3</v>
      </c>
      <c r="AM88" s="106">
        <v>3.821318272612592E-3</v>
      </c>
      <c r="AN88" s="106">
        <v>3.7100764747960602E-3</v>
      </c>
      <c r="AO88" s="226">
        <v>3.7190620626330858E-3</v>
      </c>
      <c r="AP88" s="106">
        <v>3.5921976290523507E-3</v>
      </c>
      <c r="AQ88" s="106">
        <v>3.7090863710353612E-3</v>
      </c>
      <c r="AR88" s="106">
        <v>3.7292520745457981E-3</v>
      </c>
      <c r="AS88" s="106">
        <v>3.6042746956559493E-3</v>
      </c>
      <c r="AT88" s="226">
        <v>3.753373913431733E-3</v>
      </c>
      <c r="AU88" s="106">
        <v>3.6360750470875915E-3</v>
      </c>
      <c r="AV88" s="106">
        <v>3.6801026157338018E-3</v>
      </c>
      <c r="AW88" s="106">
        <v>3.9169891358439143E-3</v>
      </c>
      <c r="AX88" s="106">
        <v>3.5776118703248956E-3</v>
      </c>
      <c r="AY88" s="226">
        <v>3.1762463907205668E-3</v>
      </c>
      <c r="AZ88" s="106">
        <v>3.3044286985327003E-3</v>
      </c>
      <c r="BA88" s="106">
        <v>3.4807539895481783E-3</v>
      </c>
      <c r="BB88" s="106">
        <v>3.3865945981781439E-3</v>
      </c>
      <c r="BC88" s="106">
        <v>3.1736488549783154E-3</v>
      </c>
      <c r="BD88" s="106">
        <v>3.4446094120372125E-3</v>
      </c>
      <c r="BE88" s="106">
        <v>4.130661350293198E-3</v>
      </c>
      <c r="BF88" s="106">
        <v>3.5478772983602125E-3</v>
      </c>
      <c r="BG88" s="106">
        <v>4.1738895046220985E-3</v>
      </c>
      <c r="BH88" s="106">
        <v>4.559249669755551E-3</v>
      </c>
      <c r="BI88" s="106">
        <v>4.6718389104223523E-3</v>
      </c>
      <c r="BJ88" s="106">
        <v>4.711701314087921E-3</v>
      </c>
      <c r="BK88" s="106">
        <v>4.5365049386367675E-3</v>
      </c>
    </row>
    <row r="89" spans="2:63">
      <c r="B89" s="27" t="s">
        <v>210</v>
      </c>
      <c r="C89" s="106">
        <v>8.7396847841188525E-3</v>
      </c>
      <c r="D89" s="106">
        <v>8.576277875453427E-3</v>
      </c>
      <c r="E89" s="106">
        <v>1.2074375453007822E-2</v>
      </c>
      <c r="F89" s="106">
        <v>9.560226849533969E-3</v>
      </c>
      <c r="G89" s="106">
        <v>9.7486725651402973E-3</v>
      </c>
      <c r="H89" s="106">
        <v>8.3232372088725848E-3</v>
      </c>
      <c r="I89" s="106">
        <v>7.610253894480422E-3</v>
      </c>
      <c r="J89" s="226">
        <v>7.9264069777082932E-3</v>
      </c>
      <c r="K89" s="106">
        <v>6.5243440996416054E-3</v>
      </c>
      <c r="L89" s="106">
        <v>7.5818551905330904E-3</v>
      </c>
      <c r="M89" s="106">
        <v>4.1669995655941629E-3</v>
      </c>
      <c r="N89" s="106">
        <v>3.2366914134359112E-3</v>
      </c>
      <c r="O89" s="226">
        <v>3.5329511858447704E-3</v>
      </c>
      <c r="P89" s="106">
        <v>4.7412702373151585E-3</v>
      </c>
      <c r="Q89" s="106">
        <v>3.9305711638437553E-3</v>
      </c>
      <c r="R89" s="106">
        <v>5.4092647234943716E-3</v>
      </c>
      <c r="S89" s="106">
        <v>5.719716888036349E-3</v>
      </c>
      <c r="T89" s="226">
        <v>5.1774291799571368E-3</v>
      </c>
      <c r="U89" s="106">
        <v>4.8580453786826027E-3</v>
      </c>
      <c r="V89" s="106">
        <v>5.2771211734227164E-3</v>
      </c>
      <c r="W89" s="106">
        <v>5.2171523519888505E-3</v>
      </c>
      <c r="X89" s="106">
        <v>4.4115956259860312E-3</v>
      </c>
      <c r="Y89" s="226">
        <v>4.309592078824729E-3</v>
      </c>
      <c r="Z89" s="106">
        <v>4.1359064911984404E-3</v>
      </c>
      <c r="AA89" s="106">
        <v>4.4950743857166209E-3</v>
      </c>
      <c r="AB89" s="106">
        <v>4.2852202096201322E-3</v>
      </c>
      <c r="AC89" s="106">
        <v>3.9925369005820652E-3</v>
      </c>
      <c r="AD89" s="106">
        <v>4.7276088154286165E-3</v>
      </c>
      <c r="AE89" s="106">
        <v>8.9601921927739137E-3</v>
      </c>
      <c r="AF89" s="106">
        <v>5.5251378811570452E-3</v>
      </c>
      <c r="AG89" s="107"/>
      <c r="AH89" s="106">
        <v>8.9812187082287075E-3</v>
      </c>
      <c r="AI89" s="106">
        <v>8.7738079814475255E-3</v>
      </c>
      <c r="AJ89" s="106">
        <v>1.2298506306325034E-2</v>
      </c>
      <c r="AK89" s="106">
        <v>9.7767788240423585E-3</v>
      </c>
      <c r="AL89" s="106">
        <v>9.9719418050087834E-3</v>
      </c>
      <c r="AM89" s="106">
        <v>8.4820838477040611E-3</v>
      </c>
      <c r="AN89" s="106">
        <v>7.7523597706447263E-3</v>
      </c>
      <c r="AO89" s="226">
        <v>8.0837452232538527E-3</v>
      </c>
      <c r="AP89" s="106">
        <v>6.6471119200747966E-3</v>
      </c>
      <c r="AQ89" s="106">
        <v>7.726686863194083E-3</v>
      </c>
      <c r="AR89" s="106">
        <v>4.2255905435761324E-3</v>
      </c>
      <c r="AS89" s="106">
        <v>3.3173157502106366E-3</v>
      </c>
      <c r="AT89" s="226">
        <v>3.7036683522242201E-3</v>
      </c>
      <c r="AU89" s="106">
        <v>4.9936333473303797E-3</v>
      </c>
      <c r="AV89" s="106">
        <v>4.0711222928039902E-3</v>
      </c>
      <c r="AW89" s="106">
        <v>5.580597547356971E-3</v>
      </c>
      <c r="AX89" s="106">
        <v>5.9378310850912719E-3</v>
      </c>
      <c r="AY89" s="226">
        <v>5.4966329211881748E-3</v>
      </c>
      <c r="AZ89" s="106">
        <v>5.1887177529802569E-3</v>
      </c>
      <c r="BA89" s="106">
        <v>5.5440542799055524E-3</v>
      </c>
      <c r="BB89" s="106">
        <v>5.5923067313549757E-3</v>
      </c>
      <c r="BC89" s="106">
        <v>4.7446584950084593E-3</v>
      </c>
      <c r="BD89" s="106">
        <v>4.6885160714201955E-3</v>
      </c>
      <c r="BE89" s="106">
        <v>4.4937519555375855E-3</v>
      </c>
      <c r="BF89" s="106">
        <v>4.8582086968139565E-3</v>
      </c>
      <c r="BG89" s="106">
        <v>4.6053285262245775E-3</v>
      </c>
      <c r="BH89" s="106">
        <v>4.2382393319229739E-3</v>
      </c>
      <c r="BI89" s="106">
        <v>4.9533334673253493E-3</v>
      </c>
      <c r="BJ89" s="106">
        <v>9.2516844997063627E-3</v>
      </c>
      <c r="BK89" s="106">
        <v>5.8210764206357516E-3</v>
      </c>
    </row>
    <row r="90" spans="2:63">
      <c r="B90" s="27" t="s">
        <v>84</v>
      </c>
      <c r="C90" s="106">
        <v>1.0325402959530459E-2</v>
      </c>
      <c r="D90" s="106">
        <v>1.3084929663897064E-2</v>
      </c>
      <c r="E90" s="106">
        <v>1.3936071093114635E-2</v>
      </c>
      <c r="F90" s="106">
        <v>1.6115589951026861E-2</v>
      </c>
      <c r="G90" s="106">
        <v>1.3451462830052588E-2</v>
      </c>
      <c r="H90" s="106">
        <v>1.5880758864147106E-2</v>
      </c>
      <c r="I90" s="106">
        <v>1.4256690712708915E-2</v>
      </c>
      <c r="J90" s="226">
        <v>1.4965784213157996E-2</v>
      </c>
      <c r="K90" s="106">
        <v>1.3008911430087712E-2</v>
      </c>
      <c r="L90" s="106">
        <v>1.4508138473618761E-2</v>
      </c>
      <c r="M90" s="106">
        <v>1.450327615467956E-2</v>
      </c>
      <c r="N90" s="106">
        <v>1.4141915895814136E-2</v>
      </c>
      <c r="O90" s="226">
        <v>1.2816344515064786E-2</v>
      </c>
      <c r="P90" s="106">
        <v>1.2173677151069172E-2</v>
      </c>
      <c r="Q90" s="106">
        <v>1.335732895444623E-2</v>
      </c>
      <c r="R90" s="106">
        <v>1.4739505329434131E-2</v>
      </c>
      <c r="S90" s="106">
        <v>1.4353195680155261E-2</v>
      </c>
      <c r="T90" s="226">
        <v>1.3459309604637686E-2</v>
      </c>
      <c r="U90" s="106">
        <v>1.342351266310649E-2</v>
      </c>
      <c r="V90" s="106">
        <v>1.3959239023061234E-2</v>
      </c>
      <c r="W90" s="106">
        <v>1.3316861681159618E-2</v>
      </c>
      <c r="X90" s="106">
        <v>1.3143491463763588E-2</v>
      </c>
      <c r="Y90" s="226">
        <v>1.2500592566585358E-2</v>
      </c>
      <c r="Z90" s="106">
        <v>1.1243344347682812E-2</v>
      </c>
      <c r="AA90" s="106">
        <v>1.2506841704976051E-2</v>
      </c>
      <c r="AB90" s="106">
        <v>1.1410652055432884E-2</v>
      </c>
      <c r="AC90" s="106">
        <v>1.167879107322411E-2</v>
      </c>
      <c r="AD90" s="106">
        <v>1.1299800892398404E-2</v>
      </c>
      <c r="AE90" s="106">
        <v>1.109504315041014E-2</v>
      </c>
      <c r="AF90" s="106">
        <v>1.1368946189711703E-2</v>
      </c>
      <c r="AG90" s="107"/>
      <c r="AH90" s="106">
        <v>1.0610760516059581E-2</v>
      </c>
      <c r="AI90" s="106">
        <v>1.3386303707622095E-2</v>
      </c>
      <c r="AJ90" s="106">
        <v>1.4194759711680906E-2</v>
      </c>
      <c r="AK90" s="106">
        <v>1.6480629701567145E-2</v>
      </c>
      <c r="AL90" s="106">
        <v>1.3759535325165856E-2</v>
      </c>
      <c r="AM90" s="106">
        <v>1.6183838676046957E-2</v>
      </c>
      <c r="AN90" s="106">
        <v>1.4522905158773901E-2</v>
      </c>
      <c r="AO90" s="226">
        <v>1.5262853268271353E-2</v>
      </c>
      <c r="AP90" s="106">
        <v>1.3253698596136789E-2</v>
      </c>
      <c r="AQ90" s="106">
        <v>1.478527881849836E-2</v>
      </c>
      <c r="AR90" s="106">
        <v>1.4707202533952914E-2</v>
      </c>
      <c r="AS90" s="106">
        <v>1.4494183827533211E-2</v>
      </c>
      <c r="AT90" s="226">
        <v>1.34356482936511E-2</v>
      </c>
      <c r="AU90" s="106">
        <v>1.2821644230014822E-2</v>
      </c>
      <c r="AV90" s="106">
        <v>1.3834966322193245E-2</v>
      </c>
      <c r="AW90" s="106">
        <v>1.5206363802723714E-2</v>
      </c>
      <c r="AX90" s="106">
        <v>1.4900536713327278E-2</v>
      </c>
      <c r="AY90" s="226">
        <v>1.428911563980643E-2</v>
      </c>
      <c r="AZ90" s="106">
        <v>1.4337210345553365E-2</v>
      </c>
      <c r="BA90" s="106">
        <v>1.4665340496593512E-2</v>
      </c>
      <c r="BB90" s="106">
        <v>1.4274449008889365E-2</v>
      </c>
      <c r="BC90" s="106">
        <v>1.4135787527824189E-2</v>
      </c>
      <c r="BD90" s="106">
        <v>1.3599716186292654E-2</v>
      </c>
      <c r="BE90" s="106">
        <v>1.2216137080638345E-2</v>
      </c>
      <c r="BF90" s="106">
        <v>1.3517206152107632E-2</v>
      </c>
      <c r="BG90" s="106">
        <v>1.2263034066659203E-2</v>
      </c>
      <c r="BH90" s="106">
        <v>1.2397508879287551E-2</v>
      </c>
      <c r="BI90" s="106">
        <v>1.1839321762783231E-2</v>
      </c>
      <c r="BJ90" s="106">
        <v>1.1455986270138793E-2</v>
      </c>
      <c r="BK90" s="106">
        <v>1.1977891957792825E-2</v>
      </c>
    </row>
    <row r="91" spans="2:63">
      <c r="B91" s="27" t="s">
        <v>12</v>
      </c>
      <c r="C91" s="106"/>
      <c r="D91" s="106"/>
      <c r="E91" s="106"/>
      <c r="F91" s="106"/>
      <c r="G91" s="106"/>
      <c r="H91" s="106"/>
      <c r="I91" s="106"/>
      <c r="J91" s="226"/>
      <c r="K91" s="106"/>
      <c r="L91" s="106"/>
      <c r="M91" s="106"/>
      <c r="N91" s="106"/>
      <c r="O91" s="226"/>
      <c r="P91" s="106"/>
      <c r="Q91" s="106"/>
      <c r="R91" s="106"/>
      <c r="S91" s="106"/>
      <c r="T91" s="226"/>
      <c r="U91" s="106"/>
      <c r="V91" s="106"/>
      <c r="W91" s="106"/>
      <c r="X91" s="106"/>
      <c r="Y91" s="226">
        <v>1.8168012671585982E-3</v>
      </c>
      <c r="Z91" s="106">
        <v>1.1112065236726009E-3</v>
      </c>
      <c r="AA91" s="106">
        <v>7.6430740200343617E-4</v>
      </c>
      <c r="AB91" s="106">
        <v>3.0100081861196217E-3</v>
      </c>
      <c r="AC91" s="106">
        <v>4.3956867506986389E-3</v>
      </c>
      <c r="AD91" s="106">
        <v>4.1116736838323203E-3</v>
      </c>
      <c r="AE91" s="106">
        <v>4.5848068923162915E-3</v>
      </c>
      <c r="AF91" s="106">
        <v>4.0388368074067739E-3</v>
      </c>
      <c r="AG91" s="107"/>
      <c r="AH91" s="106"/>
      <c r="AI91" s="106"/>
      <c r="AJ91" s="106"/>
      <c r="AK91" s="106"/>
      <c r="AL91" s="106"/>
      <c r="AM91" s="106"/>
      <c r="AN91" s="106"/>
      <c r="AO91" s="226"/>
      <c r="AP91" s="106"/>
      <c r="AQ91" s="106"/>
      <c r="AR91" s="106"/>
      <c r="AS91" s="106"/>
      <c r="AT91" s="226"/>
      <c r="AU91" s="106"/>
      <c r="AV91" s="106"/>
      <c r="AW91" s="106"/>
      <c r="AX91" s="106"/>
      <c r="AY91" s="226"/>
      <c r="AZ91" s="106"/>
      <c r="BA91" s="106"/>
      <c r="BB91" s="106"/>
      <c r="BC91" s="106"/>
      <c r="BD91" s="106">
        <v>1.9765448292666807E-3</v>
      </c>
      <c r="BE91" s="106">
        <v>1.2073499484058538E-3</v>
      </c>
      <c r="BF91" s="106">
        <v>8.2605192902951451E-4</v>
      </c>
      <c r="BG91" s="106">
        <v>3.234857460203897E-3</v>
      </c>
      <c r="BH91" s="106">
        <v>4.6661991965328206E-3</v>
      </c>
      <c r="BI91" s="106">
        <v>4.3079898654857438E-3</v>
      </c>
      <c r="BJ91" s="106">
        <v>4.7339594896187087E-3</v>
      </c>
      <c r="BK91" s="106">
        <v>4.2551657917119581E-3</v>
      </c>
    </row>
    <row r="92" spans="2:63">
      <c r="B92" s="27" t="s">
        <v>288</v>
      </c>
      <c r="C92" s="106"/>
      <c r="D92" s="106"/>
      <c r="E92" s="106"/>
      <c r="F92" s="106"/>
      <c r="G92" s="106"/>
      <c r="H92" s="106"/>
      <c r="I92" s="106"/>
      <c r="J92" s="226"/>
      <c r="K92" s="106">
        <v>1.005721173200708E-2</v>
      </c>
      <c r="L92" s="106">
        <v>2.6162502382840675E-3</v>
      </c>
      <c r="M92" s="106">
        <v>1.0176527555223601E-2</v>
      </c>
      <c r="N92" s="106">
        <v>9.7569390515603593E-3</v>
      </c>
      <c r="O92" s="226">
        <v>9.2907441319663962E-3</v>
      </c>
      <c r="P92" s="106">
        <v>9.4488720725693399E-3</v>
      </c>
      <c r="Q92" s="106">
        <v>9.651383108892294E-3</v>
      </c>
      <c r="R92" s="106">
        <v>6.907125531771586E-3</v>
      </c>
      <c r="S92" s="106">
        <v>4.6362741633476767E-3</v>
      </c>
      <c r="T92" s="226">
        <v>5.5549168449527788E-3</v>
      </c>
      <c r="U92" s="106">
        <v>5.8753837517685975E-3</v>
      </c>
      <c r="V92" s="106">
        <v>5.7244006631982525E-3</v>
      </c>
      <c r="W92" s="106">
        <v>5.7192974859718764E-3</v>
      </c>
      <c r="X92" s="106">
        <v>5.0204308178494889E-3</v>
      </c>
      <c r="Y92" s="226">
        <v>4.348622099439735E-3</v>
      </c>
      <c r="Z92" s="106">
        <v>4.2062275563938319E-3</v>
      </c>
      <c r="AA92" s="106">
        <v>4.7886928528486144E-3</v>
      </c>
      <c r="AB92" s="106">
        <v>3.1149315028933468E-3</v>
      </c>
      <c r="AC92" s="106">
        <v>3.1153740808300317E-3</v>
      </c>
      <c r="AD92" s="106">
        <v>3.2169819223239887E-3</v>
      </c>
      <c r="AE92" s="106">
        <v>3.2967975675935401E-3</v>
      </c>
      <c r="AF92" s="106">
        <v>3.1874038867672145E-3</v>
      </c>
      <c r="AG92" s="107"/>
      <c r="AH92" s="106"/>
      <c r="AI92" s="106"/>
      <c r="AJ92" s="106"/>
      <c r="AK92" s="106"/>
      <c r="AL92" s="106"/>
      <c r="AM92" s="106"/>
      <c r="AN92" s="106"/>
      <c r="AO92" s="226"/>
      <c r="AP92" s="106">
        <v>1.0246457109797845E-2</v>
      </c>
      <c r="AQ92" s="106">
        <v>2.6662269113526234E-3</v>
      </c>
      <c r="AR92" s="106">
        <v>1.0319616771465454E-2</v>
      </c>
      <c r="AS92" s="106">
        <v>9.9999794404951846E-3</v>
      </c>
      <c r="AT92" s="226">
        <v>9.7396859452925123E-3</v>
      </c>
      <c r="AU92" s="106">
        <v>9.9518062279782635E-3</v>
      </c>
      <c r="AV92" s="106">
        <v>9.9965016006933697E-3</v>
      </c>
      <c r="AW92" s="106">
        <v>7.1259015360207179E-3</v>
      </c>
      <c r="AX92" s="106">
        <v>4.8130726371637877E-3</v>
      </c>
      <c r="AY92" s="226">
        <v>5.8973938113206555E-3</v>
      </c>
      <c r="AZ92" s="106">
        <v>6.2753032551212057E-3</v>
      </c>
      <c r="BA92" s="106">
        <v>6.0139585493191126E-3</v>
      </c>
      <c r="BB92" s="106">
        <v>6.1305600587319145E-3</v>
      </c>
      <c r="BC92" s="106">
        <v>5.3994590048555982E-3</v>
      </c>
      <c r="BD92" s="106">
        <v>4.7309778347551651E-3</v>
      </c>
      <c r="BE92" s="106">
        <v>4.5701573155015416E-3</v>
      </c>
      <c r="BF92" s="106">
        <v>5.1755471139708562E-3</v>
      </c>
      <c r="BG92" s="106">
        <v>3.3476186066951218E-3</v>
      </c>
      <c r="BH92" s="106">
        <v>3.3070955364500896E-3</v>
      </c>
      <c r="BI92" s="106">
        <v>3.3705801054487979E-3</v>
      </c>
      <c r="BJ92" s="106">
        <v>3.4040487412058799E-3</v>
      </c>
      <c r="BK92" s="106">
        <v>3.3581282508044616E-3</v>
      </c>
    </row>
    <row r="93" spans="2:63">
      <c r="B93" s="27" t="s">
        <v>417</v>
      </c>
      <c r="C93" s="106"/>
      <c r="D93" s="106"/>
      <c r="E93" s="106"/>
      <c r="F93" s="106"/>
      <c r="G93" s="106"/>
      <c r="H93" s="106"/>
      <c r="I93" s="106"/>
      <c r="J93" s="226"/>
      <c r="K93" s="106"/>
      <c r="L93" s="106"/>
      <c r="M93" s="106"/>
      <c r="N93" s="106"/>
      <c r="O93" s="226"/>
      <c r="P93" s="106"/>
      <c r="Q93" s="106"/>
      <c r="R93" s="106"/>
      <c r="S93" s="106"/>
      <c r="T93" s="226"/>
      <c r="U93" s="106"/>
      <c r="V93" s="106"/>
      <c r="W93" s="106"/>
      <c r="X93" s="106"/>
      <c r="Y93" s="226"/>
      <c r="Z93" s="106"/>
      <c r="AA93" s="106"/>
      <c r="AB93" s="106"/>
      <c r="AC93" s="106"/>
      <c r="AD93" s="106"/>
      <c r="AE93" s="106">
        <v>2.8794815848154272E-4</v>
      </c>
      <c r="AF93" s="106">
        <v>7.4061758368322087E-5</v>
      </c>
      <c r="AG93" s="107"/>
      <c r="AH93" s="106"/>
      <c r="AI93" s="106"/>
      <c r="AJ93" s="106"/>
      <c r="AK93" s="106"/>
      <c r="AL93" s="106"/>
      <c r="AM93" s="106"/>
      <c r="AN93" s="106"/>
      <c r="AO93" s="226"/>
      <c r="AP93" s="106"/>
      <c r="AQ93" s="106"/>
      <c r="AR93" s="106"/>
      <c r="AS93" s="106"/>
      <c r="AT93" s="226"/>
      <c r="AU93" s="106"/>
      <c r="AV93" s="106"/>
      <c r="AW93" s="106"/>
      <c r="AX93" s="106"/>
      <c r="AY93" s="226"/>
      <c r="AZ93" s="106"/>
      <c r="BA93" s="106"/>
      <c r="BB93" s="106"/>
      <c r="BC93" s="106"/>
      <c r="BD93" s="106"/>
      <c r="BE93" s="106"/>
      <c r="BF93" s="106"/>
      <c r="BG93" s="106"/>
      <c r="BH93" s="106"/>
      <c r="BI93" s="106"/>
      <c r="BJ93" s="106">
        <v>2.9731566658705252E-4</v>
      </c>
      <c r="BK93" s="106">
        <v>7.802866907248648E-5</v>
      </c>
    </row>
    <row r="94" spans="2:63" ht="12.75" customHeight="1">
      <c r="B94" s="119"/>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59"/>
      <c r="AH94" s="120"/>
      <c r="AI94" s="120"/>
      <c r="AJ94" s="120"/>
      <c r="AK94" s="120"/>
      <c r="AL94" s="120"/>
      <c r="AM94" s="120"/>
      <c r="AN94" s="120"/>
      <c r="AO94" s="120"/>
      <c r="AP94" s="120"/>
      <c r="AQ94" s="120"/>
      <c r="AR94" s="120"/>
      <c r="AS94" s="120"/>
      <c r="AT94" s="120"/>
      <c r="AU94" s="120"/>
      <c r="AV94" s="120"/>
      <c r="AW94" s="120"/>
      <c r="AX94" s="120"/>
      <c r="AY94" s="120"/>
      <c r="AZ94" s="120"/>
      <c r="BA94" s="120"/>
      <c r="BB94" s="120"/>
      <c r="BC94" s="120"/>
      <c r="BD94" s="120"/>
      <c r="BE94" s="120"/>
      <c r="BF94" s="120"/>
      <c r="BG94" s="120"/>
      <c r="BH94" s="120"/>
      <c r="BI94" s="120"/>
      <c r="BJ94" s="120"/>
      <c r="BK94" s="120"/>
    </row>
    <row r="95" spans="2:63">
      <c r="B95" s="133"/>
      <c r="C95" s="134">
        <f t="shared" ref="C95:Z95" si="184">SUM(C81:C94)</f>
        <v>1</v>
      </c>
      <c r="D95" s="134">
        <f t="shared" si="184"/>
        <v>0.99971952856413859</v>
      </c>
      <c r="E95" s="134">
        <f t="shared" si="184"/>
        <v>0.99972163285200333</v>
      </c>
      <c r="F95" s="134">
        <f t="shared" si="184"/>
        <v>1</v>
      </c>
      <c r="G95" s="134">
        <f t="shared" si="184"/>
        <v>1.000000580508593</v>
      </c>
      <c r="H95" s="134">
        <f t="shared" si="184"/>
        <v>0.99999999999999989</v>
      </c>
      <c r="I95" s="134">
        <f t="shared" si="184"/>
        <v>1</v>
      </c>
      <c r="J95" s="134">
        <f t="shared" si="184"/>
        <v>0.99999999999999978</v>
      </c>
      <c r="K95" s="134">
        <f t="shared" si="184"/>
        <v>1.0000000000000002</v>
      </c>
      <c r="L95" s="134">
        <f t="shared" si="184"/>
        <v>1.0003260535684033</v>
      </c>
      <c r="M95" s="134">
        <f t="shared" si="184"/>
        <v>1.0003260535684033</v>
      </c>
      <c r="N95" s="134">
        <f t="shared" si="184"/>
        <v>1</v>
      </c>
      <c r="O95" s="134">
        <f t="shared" si="184"/>
        <v>0.99999999999999978</v>
      </c>
      <c r="P95" s="134">
        <f t="shared" si="184"/>
        <v>0.99999999999999989</v>
      </c>
      <c r="Q95" s="134">
        <f t="shared" si="184"/>
        <v>1.0003260535684033</v>
      </c>
      <c r="R95" s="134">
        <f t="shared" si="184"/>
        <v>1</v>
      </c>
      <c r="S95" s="134">
        <f t="shared" si="184"/>
        <v>1.0000000000000002</v>
      </c>
      <c r="T95" s="134">
        <f t="shared" si="184"/>
        <v>1</v>
      </c>
      <c r="U95" s="134">
        <f t="shared" si="184"/>
        <v>1.0000000000000002</v>
      </c>
      <c r="V95" s="134">
        <f t="shared" si="184"/>
        <v>1</v>
      </c>
      <c r="W95" s="134">
        <f t="shared" si="184"/>
        <v>1</v>
      </c>
      <c r="X95" s="134">
        <f t="shared" si="184"/>
        <v>1</v>
      </c>
      <c r="Y95" s="134">
        <f t="shared" si="184"/>
        <v>0.99999999999999967</v>
      </c>
      <c r="Z95" s="134">
        <f t="shared" si="184"/>
        <v>0.99999999999999989</v>
      </c>
      <c r="AA95" s="134">
        <f>SUM(AA81:AA94)</f>
        <v>1</v>
      </c>
      <c r="AB95" s="134">
        <f>SUM(AB81:AB94)</f>
        <v>1</v>
      </c>
      <c r="AC95" s="134">
        <f>SUM(AC81:AC94)</f>
        <v>1.0000000011071344</v>
      </c>
      <c r="AD95" s="134">
        <f>SUM(AD81:AD94)</f>
        <v>1.0000000000000002</v>
      </c>
      <c r="AE95" s="134">
        <f t="shared" ref="AE95:AF95" si="185">SUM(AE81:AE94)</f>
        <v>0.99999999999999989</v>
      </c>
      <c r="AF95" s="134">
        <f t="shared" si="185"/>
        <v>0.99999999999999989</v>
      </c>
      <c r="AG95" s="34"/>
      <c r="AH95" s="174">
        <f t="shared" ref="AH95:BF95" si="186">SUM(AH81:AH94)</f>
        <v>1</v>
      </c>
      <c r="AI95" s="174">
        <f t="shared" si="186"/>
        <v>1.0000000000000002</v>
      </c>
      <c r="AJ95" s="174">
        <f t="shared" si="186"/>
        <v>1</v>
      </c>
      <c r="AK95" s="174">
        <f t="shared" si="186"/>
        <v>1.0000000000000002</v>
      </c>
      <c r="AL95" s="174">
        <f t="shared" si="186"/>
        <v>1.0000005938037071</v>
      </c>
      <c r="AM95" s="174">
        <f t="shared" si="186"/>
        <v>1</v>
      </c>
      <c r="AN95" s="174">
        <f t="shared" si="186"/>
        <v>1.0000000000000002</v>
      </c>
      <c r="AO95" s="174">
        <f t="shared" si="186"/>
        <v>0.99999999999999989</v>
      </c>
      <c r="AP95" s="174">
        <f t="shared" si="186"/>
        <v>1</v>
      </c>
      <c r="AQ95" s="174">
        <f t="shared" si="186"/>
        <v>1.0000000000000002</v>
      </c>
      <c r="AR95" s="134">
        <f t="shared" si="186"/>
        <v>1</v>
      </c>
      <c r="AS95" s="174">
        <f t="shared" si="186"/>
        <v>0.99999999999999978</v>
      </c>
      <c r="AT95" s="174">
        <f t="shared" si="186"/>
        <v>1</v>
      </c>
      <c r="AU95" s="174">
        <f t="shared" si="186"/>
        <v>0.99999999999999978</v>
      </c>
      <c r="AV95" s="174">
        <f t="shared" si="186"/>
        <v>1.0000000000000002</v>
      </c>
      <c r="AW95" s="134">
        <f t="shared" si="186"/>
        <v>0.99999999999999978</v>
      </c>
      <c r="AX95" s="174">
        <f t="shared" si="186"/>
        <v>1</v>
      </c>
      <c r="AY95" s="174">
        <f t="shared" si="186"/>
        <v>1</v>
      </c>
      <c r="AZ95" s="174">
        <f t="shared" si="186"/>
        <v>0.99999999999999989</v>
      </c>
      <c r="BA95" s="174">
        <f t="shared" si="186"/>
        <v>1</v>
      </c>
      <c r="BB95" s="134">
        <f t="shared" si="186"/>
        <v>1.0000000000000002</v>
      </c>
      <c r="BC95" s="174">
        <f t="shared" si="186"/>
        <v>1</v>
      </c>
      <c r="BD95" s="174">
        <f t="shared" si="186"/>
        <v>0.99999999999999967</v>
      </c>
      <c r="BE95" s="174">
        <f t="shared" si="186"/>
        <v>0.99999999999999978</v>
      </c>
      <c r="BF95" s="174">
        <f t="shared" si="186"/>
        <v>0.99999999999999967</v>
      </c>
      <c r="BG95" s="174">
        <f>SUM(BG81:BG94)</f>
        <v>1</v>
      </c>
      <c r="BH95" s="174">
        <f>SUM(BH81:BH94)</f>
        <v>1.0000000011752677</v>
      </c>
      <c r="BI95" s="174">
        <f>SUM(BI81:BI94)</f>
        <v>1.0000000000000002</v>
      </c>
      <c r="BJ95" s="174">
        <f t="shared" ref="BJ95:BK95" si="187">SUM(BJ81:BJ94)</f>
        <v>1</v>
      </c>
      <c r="BK95" s="174">
        <f t="shared" si="187"/>
        <v>1.0000000000000002</v>
      </c>
    </row>
    <row r="96" spans="2:63">
      <c r="B96" s="142"/>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c r="AA96" s="143"/>
      <c r="AB96" s="143"/>
      <c r="AC96" s="143"/>
      <c r="AD96" s="143"/>
      <c r="AE96" s="143"/>
      <c r="AF96" s="143"/>
      <c r="AG96" s="34"/>
      <c r="AH96" s="176"/>
      <c r="AI96" s="176"/>
      <c r="AJ96" s="176"/>
      <c r="AK96" s="176"/>
      <c r="AL96" s="176"/>
      <c r="AM96" s="176"/>
      <c r="AN96" s="176"/>
      <c r="AO96" s="176"/>
      <c r="AP96" s="176"/>
      <c r="AQ96" s="176"/>
      <c r="AR96" s="143"/>
      <c r="AS96" s="176"/>
      <c r="AT96" s="176"/>
      <c r="AU96" s="176"/>
      <c r="AV96" s="176"/>
      <c r="AW96" s="143"/>
      <c r="AX96" s="176"/>
      <c r="AY96" s="176"/>
      <c r="AZ96" s="176"/>
      <c r="BA96" s="176"/>
      <c r="BB96" s="143"/>
      <c r="BC96" s="176"/>
      <c r="BD96" s="176"/>
      <c r="BE96" s="176"/>
      <c r="BF96" s="176"/>
      <c r="BG96" s="176"/>
      <c r="BH96" s="176"/>
      <c r="BI96" s="176"/>
      <c r="BJ96" s="176"/>
      <c r="BK96" s="176"/>
    </row>
    <row r="97" spans="2:63">
      <c r="B97" s="349" t="s">
        <v>190</v>
      </c>
      <c r="C97" s="351" t="str">
        <f>$C$8</f>
        <v>FY 2017-18</v>
      </c>
      <c r="D97" s="346"/>
      <c r="E97" s="346"/>
      <c r="F97" s="346"/>
      <c r="G97" s="346"/>
      <c r="H97" s="345" t="str">
        <f>H8</f>
        <v>FY 2018-19</v>
      </c>
      <c r="I97" s="345"/>
      <c r="J97" s="345"/>
      <c r="K97" s="345"/>
      <c r="L97" s="345"/>
      <c r="M97" s="345" t="str">
        <f>M8</f>
        <v>FY 2019-20</v>
      </c>
      <c r="N97" s="345"/>
      <c r="O97" s="345"/>
      <c r="P97" s="345"/>
      <c r="Q97" s="345"/>
      <c r="R97" s="345" t="str">
        <f>R8</f>
        <v>FY 2020-21</v>
      </c>
      <c r="S97" s="345"/>
      <c r="T97" s="345"/>
      <c r="U97" s="345"/>
      <c r="V97" s="345"/>
      <c r="W97" s="345" t="str">
        <f t="shared" ref="W97:Y98" si="188">W8</f>
        <v>FY 2021-22</v>
      </c>
      <c r="X97" s="345" t="str">
        <f t="shared" si="188"/>
        <v>FY 2021-22</v>
      </c>
      <c r="Y97" s="345" t="str">
        <f t="shared" si="188"/>
        <v>FY 2021-22</v>
      </c>
      <c r="Z97" s="345"/>
      <c r="AA97" s="345" t="str">
        <f>AA8</f>
        <v>FY 2021-22</v>
      </c>
      <c r="AB97" s="346" t="s">
        <v>384</v>
      </c>
      <c r="AC97" s="346"/>
      <c r="AD97" s="346"/>
      <c r="AE97" s="346"/>
      <c r="AF97" s="346"/>
      <c r="AG97" s="111"/>
      <c r="AH97" s="345" t="str">
        <f>AH8</f>
        <v>FY 2017-18</v>
      </c>
      <c r="AI97" s="345"/>
      <c r="AJ97" s="345"/>
      <c r="AK97" s="345"/>
      <c r="AL97" s="345"/>
      <c r="AM97" s="345" t="str">
        <f>AM8</f>
        <v>FY 2018-19</v>
      </c>
      <c r="AN97" s="345"/>
      <c r="AO97" s="345"/>
      <c r="AP97" s="345"/>
      <c r="AQ97" s="345"/>
      <c r="AR97" s="345" t="str">
        <f>AR8</f>
        <v>FY 2019-20</v>
      </c>
      <c r="AS97" s="345"/>
      <c r="AT97" s="345"/>
      <c r="AU97" s="345"/>
      <c r="AV97" s="345"/>
      <c r="AW97" s="345" t="str">
        <f>AW8</f>
        <v>FY 2020-21</v>
      </c>
      <c r="AX97" s="345"/>
      <c r="AY97" s="345"/>
      <c r="AZ97" s="345"/>
      <c r="BA97" s="345"/>
      <c r="BB97" s="345" t="str">
        <f>BB8</f>
        <v>FY 2021-22</v>
      </c>
      <c r="BC97" s="345" t="str">
        <f>BC8</f>
        <v>FY 2021-22</v>
      </c>
      <c r="BD97" s="345"/>
      <c r="BE97" s="345"/>
      <c r="BF97" s="345" t="str">
        <f>BF8</f>
        <v>FY 2021-22</v>
      </c>
      <c r="BG97" s="346" t="s">
        <v>384</v>
      </c>
      <c r="BH97" s="346"/>
      <c r="BI97" s="346"/>
      <c r="BJ97" s="346"/>
      <c r="BK97" s="346"/>
    </row>
    <row r="98" spans="2:63">
      <c r="B98" s="350"/>
      <c r="C98" s="75" t="s">
        <v>243</v>
      </c>
      <c r="D98" s="75" t="s">
        <v>244</v>
      </c>
      <c r="E98" s="75" t="s">
        <v>245</v>
      </c>
      <c r="F98" s="75" t="s">
        <v>246</v>
      </c>
      <c r="G98" s="75" t="s">
        <v>247</v>
      </c>
      <c r="H98" s="75" t="str">
        <f>H9</f>
        <v>QE Jun-18</v>
      </c>
      <c r="I98" s="75" t="str">
        <f>I9</f>
        <v>QE Sep-18</v>
      </c>
      <c r="J98" s="75" t="str">
        <f>J9</f>
        <v>QE Dec-18</v>
      </c>
      <c r="K98" s="75" t="str">
        <f>K9</f>
        <v>QE Mar-19</v>
      </c>
      <c r="L98" s="75" t="str">
        <f>L9</f>
        <v>FY 2018-19</v>
      </c>
      <c r="M98" s="75" t="str">
        <f>M9</f>
        <v>QE Jun-19</v>
      </c>
      <c r="N98" s="75" t="str">
        <f>N9</f>
        <v>QE Sep-19</v>
      </c>
      <c r="O98" s="75" t="str">
        <f>O9</f>
        <v>QE Dec-19</v>
      </c>
      <c r="P98" s="75" t="str">
        <f>P9</f>
        <v>QE Mar-20</v>
      </c>
      <c r="Q98" s="75" t="str">
        <f>Q9</f>
        <v>FY 2019-20</v>
      </c>
      <c r="R98" s="75" t="str">
        <f>R9</f>
        <v>QE Jun-20</v>
      </c>
      <c r="S98" s="75" t="str">
        <f>S9</f>
        <v>QE Sep-20</v>
      </c>
      <c r="T98" s="75" t="str">
        <f>T9</f>
        <v>QE Dec-20</v>
      </c>
      <c r="U98" s="75" t="str">
        <f>U9</f>
        <v>QE Mar-21</v>
      </c>
      <c r="V98" s="75" t="str">
        <f>V9</f>
        <v>FY 2020-21</v>
      </c>
      <c r="W98" s="75" t="str">
        <f t="shared" si="188"/>
        <v>QE Jun-21</v>
      </c>
      <c r="X98" s="75" t="str">
        <f t="shared" si="188"/>
        <v>QE Sep-21</v>
      </c>
      <c r="Y98" s="75" t="str">
        <f t="shared" si="188"/>
        <v>QE Dec-21</v>
      </c>
      <c r="Z98" s="75" t="str">
        <f>Z9</f>
        <v>QE Mar-22</v>
      </c>
      <c r="AA98" s="75" t="str">
        <f>AA9</f>
        <v>FY 2021-22</v>
      </c>
      <c r="AB98" s="75" t="str">
        <f>AB9</f>
        <v>QE Jun-22</v>
      </c>
      <c r="AC98" s="75" t="str">
        <f>AC9</f>
        <v>QE Sep-22</v>
      </c>
      <c r="AD98" s="75" t="str">
        <f>AD9</f>
        <v>QE Dec-22</v>
      </c>
      <c r="AE98" s="75" t="str">
        <f>AE9</f>
        <v>QE Mar-23</v>
      </c>
      <c r="AF98" s="75" t="str">
        <f>AF9</f>
        <v>FY 2022-23</v>
      </c>
      <c r="AG98" s="51"/>
      <c r="AH98" s="75" t="s">
        <v>243</v>
      </c>
      <c r="AI98" s="75" t="s">
        <v>244</v>
      </c>
      <c r="AJ98" s="75" t="s">
        <v>245</v>
      </c>
      <c r="AK98" s="75" t="s">
        <v>246</v>
      </c>
      <c r="AL98" s="75" t="s">
        <v>247</v>
      </c>
      <c r="AM98" s="75" t="str">
        <f>AM79</f>
        <v>QE Jun-18</v>
      </c>
      <c r="AN98" s="75" t="str">
        <f>AN79</f>
        <v>QE Sep-18</v>
      </c>
      <c r="AO98" s="75" t="str">
        <f>AO79</f>
        <v>QE Dec-18</v>
      </c>
      <c r="AP98" s="75" t="str">
        <f>AP79</f>
        <v>QE Mar-19</v>
      </c>
      <c r="AQ98" s="75" t="str">
        <f>AQ79</f>
        <v>FY 2018-19</v>
      </c>
      <c r="AR98" s="75" t="str">
        <f>AR9</f>
        <v>QE Jun-19</v>
      </c>
      <c r="AS98" s="75" t="str">
        <f>AS79</f>
        <v>QE Sep-19</v>
      </c>
      <c r="AT98" s="75" t="str">
        <f>AT79</f>
        <v>QE Dec-19</v>
      </c>
      <c r="AU98" s="75" t="str">
        <f>AU79</f>
        <v>QE Mar-20</v>
      </c>
      <c r="AV98" s="75" t="str">
        <f>AV79</f>
        <v>FY 2019-20</v>
      </c>
      <c r="AW98" s="75" t="str">
        <f>AW9</f>
        <v>QE Jun-20</v>
      </c>
      <c r="AX98" s="75" t="str">
        <f>AX79</f>
        <v>QE Sep-20</v>
      </c>
      <c r="AY98" s="75" t="str">
        <f>AY79</f>
        <v>QE Dec-20</v>
      </c>
      <c r="AZ98" s="75" t="str">
        <f>AZ79</f>
        <v>QE Mar-21</v>
      </c>
      <c r="BA98" s="75" t="str">
        <f>BA79</f>
        <v>FY 2020-21</v>
      </c>
      <c r="BB98" s="75" t="str">
        <f>BB9</f>
        <v>QE Jun-21</v>
      </c>
      <c r="BC98" s="75" t="str">
        <f>BC9</f>
        <v>QE Sep-21</v>
      </c>
      <c r="BD98" s="75" t="str">
        <f>BD9</f>
        <v>QE Dec-21</v>
      </c>
      <c r="BE98" s="75" t="str">
        <f>BE79</f>
        <v>QE Mar-22</v>
      </c>
      <c r="BF98" s="75" t="str">
        <f>BF9</f>
        <v>FY 2021-22</v>
      </c>
      <c r="BG98" s="75" t="str">
        <f>BG9</f>
        <v>QE Jun-22</v>
      </c>
      <c r="BH98" s="75" t="str">
        <f>BH9</f>
        <v>QE Sep-22</v>
      </c>
      <c r="BI98" s="75" t="str">
        <f>BI9</f>
        <v>QE Dec-22</v>
      </c>
      <c r="BJ98" s="75" t="str">
        <f>BJ9</f>
        <v>QE Mar-23</v>
      </c>
      <c r="BK98" s="75" t="str">
        <f>BK9</f>
        <v>FY 2022-23</v>
      </c>
    </row>
    <row r="99" spans="2:63">
      <c r="B99" s="12"/>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7"/>
      <c r="AH99" s="76"/>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c r="BI99" s="76"/>
      <c r="BJ99" s="76"/>
      <c r="BK99" s="76"/>
    </row>
    <row r="100" spans="2:63">
      <c r="B100" s="27"/>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7"/>
      <c r="AH100" s="106"/>
      <c r="AI100" s="106"/>
      <c r="AJ100" s="106"/>
      <c r="AK100" s="106"/>
      <c r="AL100" s="106"/>
      <c r="AM100" s="106"/>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row>
    <row r="101" spans="2:63">
      <c r="B101" s="27" t="s">
        <v>187</v>
      </c>
      <c r="C101" s="106">
        <v>0.62711308617369566</v>
      </c>
      <c r="D101" s="106">
        <v>0.61504525957450007</v>
      </c>
      <c r="E101" s="106">
        <v>0.631436532073267</v>
      </c>
      <c r="F101" s="106">
        <v>0.62717762022818346</v>
      </c>
      <c r="G101" s="106">
        <v>0.62523693163469096</v>
      </c>
      <c r="H101" s="106">
        <v>0.64005568910466393</v>
      </c>
      <c r="I101" s="106">
        <v>0.63733112565148553</v>
      </c>
      <c r="J101" s="226">
        <v>0.65133229154526751</v>
      </c>
      <c r="K101" s="282">
        <v>0.65357039061659084</v>
      </c>
      <c r="L101" s="282">
        <v>0.64568470379574994</v>
      </c>
      <c r="M101" s="106">
        <v>0.66497050221424681</v>
      </c>
      <c r="N101" s="106">
        <v>0.66852955651160284</v>
      </c>
      <c r="O101" s="226">
        <v>0.66257304552888963</v>
      </c>
      <c r="P101" s="282">
        <v>0.65799877881423474</v>
      </c>
      <c r="Q101" s="282">
        <v>0.66335488219492222</v>
      </c>
      <c r="R101" s="106">
        <v>0.65451289334426521</v>
      </c>
      <c r="S101" s="106">
        <v>0.64301791435435562</v>
      </c>
      <c r="T101" s="226">
        <v>0.6501286091744809</v>
      </c>
      <c r="U101" s="282">
        <v>0.65096700797375429</v>
      </c>
      <c r="V101" s="282">
        <v>0.64961673151423027</v>
      </c>
      <c r="W101" s="106">
        <v>0.64170136737691397</v>
      </c>
      <c r="X101" s="106">
        <v>0.63141820295075068</v>
      </c>
      <c r="Y101" s="226">
        <v>0.6254625204900246</v>
      </c>
      <c r="Z101" s="282">
        <v>0.63737357284035001</v>
      </c>
      <c r="AA101" s="282">
        <v>0.63384360661943495</v>
      </c>
      <c r="AB101" s="282">
        <v>0.64700932212475259</v>
      </c>
      <c r="AC101" s="282">
        <v>0.67947651655233721</v>
      </c>
      <c r="AD101" s="282">
        <v>0.67604025592239636</v>
      </c>
      <c r="AE101" s="282">
        <v>0.70525499140829873</v>
      </c>
      <c r="AF101" s="282">
        <v>0.67741280949411697</v>
      </c>
      <c r="AG101" s="107"/>
      <c r="AH101" s="106">
        <v>0.6444442701128934</v>
      </c>
      <c r="AI101" s="106">
        <v>0.62921107335516635</v>
      </c>
      <c r="AJ101" s="106">
        <v>0.64315758624290409</v>
      </c>
      <c r="AK101" s="106">
        <v>0.64138403542789213</v>
      </c>
      <c r="AL101" s="106">
        <v>0.63955643755008629</v>
      </c>
      <c r="AM101" s="106">
        <v>0.65227097173182003</v>
      </c>
      <c r="AN101" s="106">
        <v>0.64923197669709565</v>
      </c>
      <c r="AO101" s="226">
        <v>0.66426116086867071</v>
      </c>
      <c r="AP101" s="106">
        <v>0.66586854827508668</v>
      </c>
      <c r="AQ101" s="106">
        <v>0.65801883486424106</v>
      </c>
      <c r="AR101" s="106">
        <v>0.67432046048532235</v>
      </c>
      <c r="AS101" s="106">
        <v>0.68518228771863232</v>
      </c>
      <c r="AT101" s="226">
        <v>0.69458950624459204</v>
      </c>
      <c r="AU101" s="106">
        <v>0.69302201307345923</v>
      </c>
      <c r="AV101" s="106">
        <v>0.68707542399592669</v>
      </c>
      <c r="AW101" s="106">
        <v>0.67524390726268035</v>
      </c>
      <c r="AX101" s="106">
        <v>0.66753859235761293</v>
      </c>
      <c r="AY101" s="226">
        <v>0.69021095064487514</v>
      </c>
      <c r="AZ101" s="106">
        <v>0.69527635243988084</v>
      </c>
      <c r="BA101" s="106">
        <v>0.68247635449193289</v>
      </c>
      <c r="BB101" s="106">
        <v>0.68784475403207046</v>
      </c>
      <c r="BC101" s="106">
        <v>0.67908847376818493</v>
      </c>
      <c r="BD101" s="106">
        <v>0.68045676383092513</v>
      </c>
      <c r="BE101" s="106">
        <v>0.69252018764315837</v>
      </c>
      <c r="BF101" s="106">
        <v>0.68504862386332788</v>
      </c>
      <c r="BG101" s="106">
        <v>0.69534127586374095</v>
      </c>
      <c r="BH101" s="106">
        <v>0.72129179248168995</v>
      </c>
      <c r="BI101" s="106">
        <v>0.70831850850079359</v>
      </c>
      <c r="BJ101" s="106">
        <v>0.72819829440876549</v>
      </c>
      <c r="BK101" s="106">
        <v>0.71369652978814691</v>
      </c>
    </row>
    <row r="102" spans="2:63">
      <c r="B102" s="27" t="s">
        <v>188</v>
      </c>
      <c r="C102" s="106">
        <v>0.18987158737758486</v>
      </c>
      <c r="D102" s="106">
        <v>0.19203753829247397</v>
      </c>
      <c r="E102" s="106">
        <v>0.17889683752388197</v>
      </c>
      <c r="F102" s="106">
        <v>0.18675702401926275</v>
      </c>
      <c r="G102" s="106">
        <v>0.1868408528616618</v>
      </c>
      <c r="H102" s="106">
        <v>0.17936804857060878</v>
      </c>
      <c r="I102" s="106">
        <v>0.1794958844914416</v>
      </c>
      <c r="J102" s="226">
        <v>0.16444337523289235</v>
      </c>
      <c r="K102" s="282">
        <v>0.15582245596058333</v>
      </c>
      <c r="L102" s="282">
        <v>0.16959000531122079</v>
      </c>
      <c r="M102" s="106">
        <v>0.15149350754180843</v>
      </c>
      <c r="N102" s="106">
        <v>0.14823576644773309</v>
      </c>
      <c r="O102" s="226">
        <v>0.16259404337193292</v>
      </c>
      <c r="P102" s="282">
        <v>0.15992280992698021</v>
      </c>
      <c r="Q102" s="282">
        <v>0.15581494610862459</v>
      </c>
      <c r="R102" s="106">
        <v>0.12909082400706151</v>
      </c>
      <c r="S102" s="106">
        <v>0.1488941257473487</v>
      </c>
      <c r="T102" s="226">
        <v>0.15203889053809505</v>
      </c>
      <c r="U102" s="282">
        <v>0.15258849562659541</v>
      </c>
      <c r="V102" s="282">
        <v>0.14619371777550769</v>
      </c>
      <c r="W102" s="106">
        <v>0.16161515526666179</v>
      </c>
      <c r="X102" s="106">
        <v>0.16958470786181085</v>
      </c>
      <c r="Y102" s="226">
        <v>0.17389430889423682</v>
      </c>
      <c r="Z102" s="282">
        <v>0.17275045465819389</v>
      </c>
      <c r="AA102" s="282">
        <v>0.16972177582226486</v>
      </c>
      <c r="AB102" s="282">
        <v>0.16562671701123799</v>
      </c>
      <c r="AC102" s="282">
        <v>0.14740902214370027</v>
      </c>
      <c r="AD102" s="282">
        <v>0.13848875471556976</v>
      </c>
      <c r="AE102" s="282">
        <v>0.14127110955180475</v>
      </c>
      <c r="AF102" s="282">
        <v>0.14798891566531758</v>
      </c>
      <c r="AG102" s="107"/>
      <c r="AH102" s="106">
        <v>0.16748250820974842</v>
      </c>
      <c r="AI102" s="106">
        <v>0.17342842685531643</v>
      </c>
      <c r="AJ102" s="106">
        <v>0.16365509245942902</v>
      </c>
      <c r="AK102" s="106">
        <v>0.16833597868472772</v>
      </c>
      <c r="AL102" s="106">
        <v>0.16821745326950777</v>
      </c>
      <c r="AM102" s="106">
        <v>0.16370651881589787</v>
      </c>
      <c r="AN102" s="106">
        <v>0.16417465370894094</v>
      </c>
      <c r="AO102" s="226">
        <v>0.14785767457879398</v>
      </c>
      <c r="AP102" s="106">
        <v>0.13993766577208641</v>
      </c>
      <c r="AQ102" s="106">
        <v>0.15372717682099146</v>
      </c>
      <c r="AR102" s="106">
        <v>0.13956290269421973</v>
      </c>
      <c r="AS102" s="106">
        <v>0.12701875263742265</v>
      </c>
      <c r="AT102" s="226">
        <v>0.12212941068818628</v>
      </c>
      <c r="AU102" s="106">
        <v>0.11520810653987135</v>
      </c>
      <c r="AV102" s="106">
        <v>0.12562819781432388</v>
      </c>
      <c r="AW102" s="106">
        <v>0.10150568331268488</v>
      </c>
      <c r="AX102" s="106">
        <v>0.11643827557063154</v>
      </c>
      <c r="AY102" s="226">
        <v>9.9759593390682841E-2</v>
      </c>
      <c r="AZ102" s="106">
        <v>9.4907771731362986E-2</v>
      </c>
      <c r="BA102" s="106">
        <v>0.10300555594276997</v>
      </c>
      <c r="BB102" s="106">
        <v>0.10132867619230626</v>
      </c>
      <c r="BC102" s="106">
        <v>0.10689072520155186</v>
      </c>
      <c r="BD102" s="106">
        <v>0.10125837002714112</v>
      </c>
      <c r="BE102" s="106">
        <v>0.10117545693830912</v>
      </c>
      <c r="BF102" s="106">
        <v>0.10264779993569299</v>
      </c>
      <c r="BG102" s="106">
        <v>0.10329857190503036</v>
      </c>
      <c r="BH102" s="106">
        <v>9.4940208100158921E-2</v>
      </c>
      <c r="BI102" s="106">
        <v>9.7354994808804052E-2</v>
      </c>
      <c r="BJ102" s="106">
        <v>0.11333500506643966</v>
      </c>
      <c r="BK102" s="106">
        <v>0.10235332767798738</v>
      </c>
    </row>
    <row r="103" spans="2:63">
      <c r="B103" s="27" t="s">
        <v>263</v>
      </c>
      <c r="C103" s="106">
        <v>8.0324398263292296E-2</v>
      </c>
      <c r="D103" s="106">
        <v>7.6126555254075176E-2</v>
      </c>
      <c r="E103" s="106">
        <v>7.5908719570900965E-2</v>
      </c>
      <c r="F103" s="106">
        <v>7.8595661053125251E-2</v>
      </c>
      <c r="G103" s="106">
        <v>7.773028328127958E-2</v>
      </c>
      <c r="H103" s="106">
        <v>7.855787425305609E-2</v>
      </c>
      <c r="I103" s="106">
        <v>8.0200244330769471E-2</v>
      </c>
      <c r="J103" s="226">
        <v>8.1531790827258421E-2</v>
      </c>
      <c r="K103" s="282">
        <v>8.8335381396564466E-2</v>
      </c>
      <c r="L103" s="282">
        <v>8.2239701891612615E-2</v>
      </c>
      <c r="M103" s="106">
        <v>9.0285212772097487E-2</v>
      </c>
      <c r="N103" s="106">
        <v>8.9790336711972077E-2</v>
      </c>
      <c r="O103" s="226">
        <v>8.4523834656642316E-2</v>
      </c>
      <c r="P103" s="282">
        <v>9.3573688952807224E-2</v>
      </c>
      <c r="Q103" s="282">
        <v>8.9559898881476599E-2</v>
      </c>
      <c r="R103" s="106">
        <v>0.10841360222301148</v>
      </c>
      <c r="S103" s="106">
        <v>0.11082487075211923</v>
      </c>
      <c r="T103" s="226">
        <v>0.10618967519415182</v>
      </c>
      <c r="U103" s="282">
        <v>0.1052417030447919</v>
      </c>
      <c r="V103" s="282">
        <v>0.10757316818519878</v>
      </c>
      <c r="W103" s="106">
        <v>0.10270201686342599</v>
      </c>
      <c r="X103" s="106">
        <v>9.3402323322474973E-2</v>
      </c>
      <c r="Y103" s="226">
        <v>9.2181560864687095E-2</v>
      </c>
      <c r="Z103" s="282">
        <v>8.400966806341395E-2</v>
      </c>
      <c r="AA103" s="282">
        <v>9.2682902119114868E-2</v>
      </c>
      <c r="AB103" s="282">
        <v>8.4001005511778623E-2</v>
      </c>
      <c r="AC103" s="282">
        <v>8.2443663277464233E-2</v>
      </c>
      <c r="AD103" s="282">
        <v>8.3636703297252799E-2</v>
      </c>
      <c r="AE103" s="282">
        <v>5.8352520567682607E-2</v>
      </c>
      <c r="AF103" s="282">
        <v>7.692209923182651E-2</v>
      </c>
      <c r="AG103" s="107"/>
      <c r="AH103" s="106">
        <v>8.2544280054629854E-2</v>
      </c>
      <c r="AI103" s="106">
        <v>7.7879913382936913E-2</v>
      </c>
      <c r="AJ103" s="106">
        <v>7.7317776806023197E-2</v>
      </c>
      <c r="AK103" s="106">
        <v>8.0375958305138218E-2</v>
      </c>
      <c r="AL103" s="106">
        <v>7.9510503218610404E-2</v>
      </c>
      <c r="AM103" s="106">
        <v>8.0057129166221555E-2</v>
      </c>
      <c r="AN103" s="106">
        <v>8.1697819332502475E-2</v>
      </c>
      <c r="AO103" s="226">
        <v>8.3150187278642415E-2</v>
      </c>
      <c r="AP103" s="106">
        <v>8.999757794468749E-2</v>
      </c>
      <c r="AQ103" s="106">
        <v>8.3810678029233102E-2</v>
      </c>
      <c r="AR103" s="106">
        <v>9.1554687085775105E-2</v>
      </c>
      <c r="AS103" s="106">
        <v>9.2026968327865624E-2</v>
      </c>
      <c r="AT103" s="226">
        <v>8.8608145133934335E-2</v>
      </c>
      <c r="AU103" s="106">
        <v>9.8554326203532563E-2</v>
      </c>
      <c r="AV103" s="106">
        <v>9.2762421968489259E-2</v>
      </c>
      <c r="AW103" s="106">
        <v>0.11184749011045543</v>
      </c>
      <c r="AX103" s="106">
        <v>0.11505103756614016</v>
      </c>
      <c r="AY103" s="226">
        <v>0.11273658108584432</v>
      </c>
      <c r="AZ103" s="106">
        <v>0.11240518570258196</v>
      </c>
      <c r="BA103" s="106">
        <v>0.11301455166194994</v>
      </c>
      <c r="BB103" s="106">
        <v>0.11008710144531673</v>
      </c>
      <c r="BC103" s="106">
        <v>0.10045393195040556</v>
      </c>
      <c r="BD103" s="106">
        <v>0.1002866911061681</v>
      </c>
      <c r="BE103" s="106">
        <v>9.1278323372982806E-2</v>
      </c>
      <c r="BF103" s="106">
        <v>0.1001702847347334</v>
      </c>
      <c r="BG103" s="106">
        <v>9.0275927021550906E-2</v>
      </c>
      <c r="BH103" s="106">
        <v>8.7517281635999908E-2</v>
      </c>
      <c r="BI103" s="106">
        <v>8.7630025603436731E-2</v>
      </c>
      <c r="BJ103" s="106">
        <v>6.0250840432887531E-2</v>
      </c>
      <c r="BK103" s="106">
        <v>8.1042216085007293E-2</v>
      </c>
    </row>
    <row r="104" spans="2:63">
      <c r="B104" s="27" t="s">
        <v>189</v>
      </c>
      <c r="C104" s="106">
        <v>4.934689837323783E-2</v>
      </c>
      <c r="D104" s="106">
        <v>4.8988240606259295E-2</v>
      </c>
      <c r="E104" s="106">
        <v>5.6041961297284996E-2</v>
      </c>
      <c r="F104" s="106">
        <v>5.5216886688507459E-2</v>
      </c>
      <c r="G104" s="106">
        <v>5.2494418754666386E-2</v>
      </c>
      <c r="H104" s="106">
        <v>5.108527960936346E-2</v>
      </c>
      <c r="I104" s="106">
        <v>4.9307485271163347E-2</v>
      </c>
      <c r="J104" s="226">
        <v>5.418187536398484E-2</v>
      </c>
      <c r="K104" s="282">
        <v>5.5423908504248977E-2</v>
      </c>
      <c r="L104" s="282">
        <v>5.254086794004665E-2</v>
      </c>
      <c r="M104" s="106">
        <v>4.7500652432104357E-2</v>
      </c>
      <c r="N104" s="106">
        <v>4.8835121213896861E-2</v>
      </c>
      <c r="O104" s="226">
        <v>4.5468011123539667E-2</v>
      </c>
      <c r="P104" s="282">
        <v>4.592645994235775E-2</v>
      </c>
      <c r="Q104" s="282">
        <v>4.6880952191848291E-2</v>
      </c>
      <c r="R104" s="106">
        <v>4.4732127548721551E-2</v>
      </c>
      <c r="S104" s="106">
        <v>4.7195854429773663E-2</v>
      </c>
      <c r="T104" s="226">
        <v>4.6365142231731861E-2</v>
      </c>
      <c r="U104" s="282">
        <v>4.7226998292308128E-2</v>
      </c>
      <c r="V104" s="282">
        <v>4.6426236224400584E-2</v>
      </c>
      <c r="W104" s="106">
        <v>4.7121518987415699E-2</v>
      </c>
      <c r="X104" s="106">
        <v>5.4560307231254213E-2</v>
      </c>
      <c r="Y104" s="226">
        <v>6.2531629413622086E-2</v>
      </c>
      <c r="Z104" s="282">
        <v>6.3389118636816372E-2</v>
      </c>
      <c r="AA104" s="282">
        <v>5.7280724271800559E-2</v>
      </c>
      <c r="AB104" s="282">
        <v>5.5180205641354167E-2</v>
      </c>
      <c r="AC104" s="282">
        <v>5.3713096203758068E-2</v>
      </c>
      <c r="AD104" s="282">
        <v>5.7523821221085972E-2</v>
      </c>
      <c r="AE104" s="282">
        <v>5.4597994325769485E-2</v>
      </c>
      <c r="AF104" s="282">
        <v>5.5249995667090213E-2</v>
      </c>
      <c r="AG104" s="107"/>
      <c r="AH104" s="106">
        <v>5.0710671816005068E-2</v>
      </c>
      <c r="AI104" s="106">
        <v>5.0116545040880645E-2</v>
      </c>
      <c r="AJ104" s="106">
        <v>5.708224140585174E-2</v>
      </c>
      <c r="AK104" s="106">
        <v>5.6467623310848689E-2</v>
      </c>
      <c r="AL104" s="106">
        <v>5.3696673614943694E-2</v>
      </c>
      <c r="AM104" s="106">
        <v>5.2060227788307982E-2</v>
      </c>
      <c r="AN104" s="106">
        <v>5.0228201385641345E-2</v>
      </c>
      <c r="AO104" s="226">
        <v>5.5257379212590191E-2</v>
      </c>
      <c r="AP104" s="106">
        <v>5.6466813713269011E-2</v>
      </c>
      <c r="AQ104" s="106">
        <v>5.3544524907317509E-2</v>
      </c>
      <c r="AR104" s="106">
        <v>4.8168545393687104E-2</v>
      </c>
      <c r="AS104" s="106">
        <v>5.0051579243488277E-2</v>
      </c>
      <c r="AT104" s="226">
        <v>4.7665089320096728E-2</v>
      </c>
      <c r="AU104" s="106">
        <v>4.8370982967395448E-2</v>
      </c>
      <c r="AV104" s="106">
        <v>4.8557342335323356E-2</v>
      </c>
      <c r="AW104" s="106">
        <v>4.6148971079602301E-2</v>
      </c>
      <c r="AX104" s="106">
        <v>4.8995608874753765E-2</v>
      </c>
      <c r="AY104" s="226">
        <v>4.9223689659163891E-2</v>
      </c>
      <c r="AZ104" s="106">
        <v>5.0441596435996876E-2</v>
      </c>
      <c r="BA104" s="106">
        <v>4.8774618808469145E-2</v>
      </c>
      <c r="BB104" s="106">
        <v>5.0509927647510514E-2</v>
      </c>
      <c r="BC104" s="106">
        <v>5.8679454587858323E-2</v>
      </c>
      <c r="BD104" s="106">
        <v>6.8029768041947117E-2</v>
      </c>
      <c r="BE104" s="106">
        <v>6.8873649933864106E-2</v>
      </c>
      <c r="BF104" s="106">
        <v>6.190814410131263E-2</v>
      </c>
      <c r="BG104" s="106">
        <v>5.9302197481607075E-2</v>
      </c>
      <c r="BH104" s="106">
        <v>5.7018623155854008E-2</v>
      </c>
      <c r="BI104" s="106">
        <v>6.0270356526317737E-2</v>
      </c>
      <c r="BJ104" s="106">
        <v>5.6374172222125103E-2</v>
      </c>
      <c r="BK104" s="106">
        <v>5.8209306977616164E-2</v>
      </c>
    </row>
    <row r="105" spans="2:63">
      <c r="B105" s="27" t="s">
        <v>16</v>
      </c>
      <c r="C105" s="106">
        <v>5.3362870765457204E-2</v>
      </c>
      <c r="D105" s="106">
        <v>6.7802406272692142E-2</v>
      </c>
      <c r="E105" s="106">
        <v>5.7715949534665092E-2</v>
      </c>
      <c r="F105" s="106">
        <v>5.2252808010921137E-2</v>
      </c>
      <c r="G105" s="106">
        <v>5.7698093976294156E-2</v>
      </c>
      <c r="H105" s="106">
        <v>5.0933108462307711E-2</v>
      </c>
      <c r="I105" s="106">
        <v>5.3665260255139895E-2</v>
      </c>
      <c r="J105" s="226">
        <v>4.8510667030596935E-2</v>
      </c>
      <c r="K105" s="282">
        <v>4.6847863522012326E-2</v>
      </c>
      <c r="L105" s="282">
        <v>4.9944721061223211E-2</v>
      </c>
      <c r="M105" s="106">
        <v>4.5750125039742823E-2</v>
      </c>
      <c r="N105" s="106">
        <v>4.4609219114795359E-2</v>
      </c>
      <c r="O105" s="226">
        <v>4.4841065318995371E-2</v>
      </c>
      <c r="P105" s="282">
        <v>4.2578262363620063E-2</v>
      </c>
      <c r="Q105" s="282">
        <v>4.4389320623128399E-2</v>
      </c>
      <c r="R105" s="106">
        <v>6.3250552876940397E-2</v>
      </c>
      <c r="S105" s="106">
        <v>5.0067234716402856E-2</v>
      </c>
      <c r="T105" s="226">
        <v>4.5277682861540332E-2</v>
      </c>
      <c r="U105" s="282">
        <v>4.3975795062550095E-2</v>
      </c>
      <c r="V105" s="282">
        <v>5.0190146300662666E-2</v>
      </c>
      <c r="W105" s="106">
        <v>4.6859941505582474E-2</v>
      </c>
      <c r="X105" s="106">
        <v>5.1034458633709215E-2</v>
      </c>
      <c r="Y105" s="226">
        <v>4.5929980337429392E-2</v>
      </c>
      <c r="Z105" s="282">
        <v>4.2477185801225587E-2</v>
      </c>
      <c r="AA105" s="282">
        <v>4.6470991167384915E-2</v>
      </c>
      <c r="AB105" s="282">
        <v>4.8182749710876632E-2</v>
      </c>
      <c r="AC105" s="282">
        <v>3.6957701822740115E-2</v>
      </c>
      <c r="AD105" s="282">
        <v>4.4310464843695045E-2</v>
      </c>
      <c r="AE105" s="282">
        <v>4.0523384146444449E-2</v>
      </c>
      <c r="AF105" s="282">
        <v>4.2426179941648975E-2</v>
      </c>
      <c r="AG105" s="107"/>
      <c r="AH105" s="106">
        <v>5.4837631457189312E-2</v>
      </c>
      <c r="AI105" s="106">
        <v>6.9364041365700582E-2</v>
      </c>
      <c r="AJ105" s="106">
        <v>5.8787303085791845E-2</v>
      </c>
      <c r="AK105" s="106">
        <v>5.3436404271393158E-2</v>
      </c>
      <c r="AL105" s="106">
        <v>5.9019526150558776E-2</v>
      </c>
      <c r="AM105" s="106">
        <v>5.1905152497752488E-2</v>
      </c>
      <c r="AN105" s="106">
        <v>5.4667348875819567E-2</v>
      </c>
      <c r="AO105" s="226">
        <v>4.9473598061302831E-2</v>
      </c>
      <c r="AP105" s="106">
        <v>4.7729394294870393E-2</v>
      </c>
      <c r="AQ105" s="106">
        <v>5.0898785378023489E-2</v>
      </c>
      <c r="AR105" s="106">
        <v>4.6393404340995599E-2</v>
      </c>
      <c r="AS105" s="106">
        <v>4.5720412072591352E-2</v>
      </c>
      <c r="AT105" s="226">
        <v>4.7007848613190316E-2</v>
      </c>
      <c r="AU105" s="106">
        <v>4.484457121574148E-2</v>
      </c>
      <c r="AV105" s="106">
        <v>4.5976613885936872E-2</v>
      </c>
      <c r="AW105" s="106">
        <v>6.5253948234577155E-2</v>
      </c>
      <c r="AX105" s="106">
        <v>5.1976485630861602E-2</v>
      </c>
      <c r="AY105" s="226">
        <v>4.8069185219433673E-2</v>
      </c>
      <c r="AZ105" s="106">
        <v>4.6969093690177127E-2</v>
      </c>
      <c r="BA105" s="106">
        <v>5.2728919094878146E-2</v>
      </c>
      <c r="BB105" s="106">
        <v>5.0229540682796094E-2</v>
      </c>
      <c r="BC105" s="106">
        <v>5.4887414491999256E-2</v>
      </c>
      <c r="BD105" s="106">
        <v>4.9968406993818708E-2</v>
      </c>
      <c r="BE105" s="106">
        <v>4.6152382111685507E-2</v>
      </c>
      <c r="BF105" s="106">
        <v>5.0225147364933248E-2</v>
      </c>
      <c r="BG105" s="106">
        <v>5.1782027728070834E-2</v>
      </c>
      <c r="BH105" s="106">
        <v>3.9232094626297127E-2</v>
      </c>
      <c r="BI105" s="106">
        <v>4.6426114560647956E-2</v>
      </c>
      <c r="BJ105" s="106">
        <v>4.1841687869782332E-2</v>
      </c>
      <c r="BK105" s="106">
        <v>4.469861947124186E-2</v>
      </c>
    </row>
    <row r="106" spans="2:63">
      <c r="B106" s="27"/>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7"/>
      <c r="AH106" s="106"/>
      <c r="AI106" s="106"/>
      <c r="AJ106" s="106"/>
      <c r="AK106" s="106"/>
      <c r="AL106" s="106"/>
      <c r="AM106" s="106"/>
      <c r="AN106" s="106"/>
      <c r="AO106" s="226"/>
      <c r="AP106" s="106"/>
      <c r="AQ106" s="106"/>
      <c r="AR106" s="106"/>
      <c r="AS106" s="106"/>
      <c r="AT106" s="226"/>
      <c r="AU106" s="106"/>
      <c r="AV106" s="106"/>
      <c r="AW106" s="106"/>
      <c r="AX106" s="106"/>
      <c r="AY106" s="226"/>
      <c r="AZ106" s="106"/>
      <c r="BA106" s="106"/>
      <c r="BB106" s="106"/>
      <c r="BC106" s="106"/>
      <c r="BD106" s="106"/>
      <c r="BE106" s="106"/>
      <c r="BF106" s="106"/>
      <c r="BG106" s="106"/>
      <c r="BH106" s="106"/>
      <c r="BI106" s="106"/>
      <c r="BJ106" s="106"/>
      <c r="BK106" s="106"/>
    </row>
    <row r="107" spans="2:63" ht="12.75" hidden="1" customHeight="1">
      <c r="B107" s="27"/>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7"/>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6"/>
      <c r="BC107" s="106"/>
      <c r="BD107" s="106"/>
      <c r="BE107" s="106"/>
      <c r="BF107" s="106"/>
      <c r="BG107" s="106"/>
      <c r="BH107" s="106"/>
      <c r="BI107" s="106"/>
      <c r="BJ107" s="106"/>
      <c r="BK107" s="106"/>
    </row>
    <row r="108" spans="2:63" ht="12.75" hidden="1" customHeight="1">
      <c r="B108" s="117"/>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59"/>
      <c r="AH108" s="118"/>
      <c r="AI108" s="118"/>
      <c r="AJ108" s="118"/>
      <c r="AK108" s="118"/>
      <c r="AL108" s="118"/>
      <c r="AM108" s="118"/>
      <c r="AN108" s="118"/>
      <c r="AO108" s="118"/>
      <c r="AP108" s="118"/>
      <c r="AQ108" s="118"/>
      <c r="AR108" s="118"/>
      <c r="AS108" s="118"/>
      <c r="AT108" s="118"/>
      <c r="AU108" s="118"/>
      <c r="AV108" s="118"/>
      <c r="AW108" s="118"/>
      <c r="AX108" s="118"/>
      <c r="AY108" s="118"/>
      <c r="AZ108" s="118"/>
      <c r="BA108" s="118"/>
      <c r="BB108" s="118"/>
      <c r="BC108" s="118"/>
      <c r="BD108" s="118"/>
      <c r="BE108" s="118"/>
      <c r="BF108" s="118"/>
      <c r="BG108" s="118"/>
      <c r="BH108" s="118"/>
      <c r="BI108" s="118"/>
      <c r="BJ108" s="118"/>
      <c r="BK108" s="118"/>
    </row>
    <row r="109" spans="2:63" ht="12.75" hidden="1" customHeight="1">
      <c r="B109" s="119"/>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59"/>
      <c r="AH109" s="120"/>
      <c r="AI109" s="120"/>
      <c r="AJ109" s="120"/>
      <c r="AK109" s="120"/>
      <c r="AL109" s="120"/>
      <c r="AM109" s="120"/>
      <c r="AN109" s="120"/>
      <c r="AO109" s="120"/>
      <c r="AP109" s="120"/>
      <c r="AQ109" s="120"/>
      <c r="AR109" s="120"/>
      <c r="AS109" s="120"/>
      <c r="AT109" s="120"/>
      <c r="AU109" s="120"/>
      <c r="AV109" s="120"/>
      <c r="AW109" s="120"/>
      <c r="AX109" s="120"/>
      <c r="AY109" s="120"/>
      <c r="AZ109" s="120"/>
      <c r="BA109" s="120"/>
      <c r="BB109" s="120"/>
      <c r="BC109" s="120"/>
      <c r="BD109" s="120"/>
      <c r="BE109" s="120"/>
      <c r="BF109" s="120"/>
      <c r="BG109" s="120"/>
      <c r="BH109" s="120"/>
      <c r="BI109" s="120"/>
      <c r="BJ109" s="120"/>
      <c r="BK109" s="120"/>
    </row>
    <row r="110" spans="2:63">
      <c r="B110" s="133"/>
      <c r="C110" s="134">
        <f t="shared" ref="C110:G110" si="189">SUM(C101:C106)</f>
        <v>1.0000188409532678</v>
      </c>
      <c r="D110" s="134">
        <f t="shared" si="189"/>
        <v>1.0000000000000007</v>
      </c>
      <c r="E110" s="134">
        <f t="shared" si="189"/>
        <v>1</v>
      </c>
      <c r="F110" s="134">
        <f t="shared" si="189"/>
        <v>1</v>
      </c>
      <c r="G110" s="134">
        <f t="shared" si="189"/>
        <v>1.000000580508593</v>
      </c>
      <c r="H110" s="134">
        <f t="shared" ref="H110:L110" si="190">SUM(H101:H106)</f>
        <v>0.99999999999999989</v>
      </c>
      <c r="I110" s="134">
        <f t="shared" si="190"/>
        <v>0.99999999999999978</v>
      </c>
      <c r="J110" s="134">
        <f t="shared" si="190"/>
        <v>1.0000000000000002</v>
      </c>
      <c r="K110" s="134">
        <f t="shared" si="190"/>
        <v>0.99999999999999989</v>
      </c>
      <c r="L110" s="134">
        <f t="shared" si="190"/>
        <v>0.99999999999985312</v>
      </c>
      <c r="M110" s="134">
        <f t="shared" ref="M110" si="191">SUM(M101:M106)</f>
        <v>0.99999999999999989</v>
      </c>
      <c r="N110" s="134">
        <f t="shared" ref="N110:O110" si="192">SUM(N101:N106)</f>
        <v>1.0000000000000002</v>
      </c>
      <c r="O110" s="134">
        <f t="shared" si="192"/>
        <v>0.99999999999999989</v>
      </c>
      <c r="P110" s="134">
        <f t="shared" ref="P110:Q110" si="193">SUM(P101:P106)</f>
        <v>1.0000000000000002</v>
      </c>
      <c r="Q110" s="134">
        <f t="shared" si="193"/>
        <v>1.0000000000000002</v>
      </c>
      <c r="R110" s="134">
        <f t="shared" ref="R110" si="194">SUM(R101:R106)</f>
        <v>1.0000000000000002</v>
      </c>
      <c r="S110" s="134">
        <f t="shared" ref="S110" si="195">SUM(S101:S106)</f>
        <v>1.0000000000000002</v>
      </c>
      <c r="T110" s="134">
        <f t="shared" ref="T110:U110" si="196">SUM(T101:T106)</f>
        <v>0.99999999999999989</v>
      </c>
      <c r="U110" s="134">
        <f t="shared" si="196"/>
        <v>0.99999999999999978</v>
      </c>
      <c r="V110" s="134">
        <f t="shared" ref="V110" si="197">SUM(V101:V106)</f>
        <v>1</v>
      </c>
      <c r="W110" s="134">
        <f t="shared" ref="W110" si="198">SUM(W101:W106)</f>
        <v>0.99999999999999989</v>
      </c>
      <c r="X110" s="134">
        <f t="shared" ref="X110:Z110" si="199">SUM(X101:X106)</f>
        <v>1</v>
      </c>
      <c r="Y110" s="134">
        <f t="shared" si="199"/>
        <v>1</v>
      </c>
      <c r="Z110" s="134">
        <f t="shared" si="199"/>
        <v>0.99999999999999989</v>
      </c>
      <c r="AA110" s="134">
        <f t="shared" ref="AA110:AB110" si="200">SUM(AA101:AA106)</f>
        <v>1.0000000000000002</v>
      </c>
      <c r="AB110" s="134">
        <f t="shared" si="200"/>
        <v>1</v>
      </c>
      <c r="AC110" s="134">
        <f t="shared" ref="AC110" si="201">SUM(AC101:AC106)</f>
        <v>0.99999999999999989</v>
      </c>
      <c r="AD110" s="134">
        <f t="shared" ref="AD110" si="202">SUM(AD101:AD106)</f>
        <v>1</v>
      </c>
      <c r="AE110" s="134">
        <f t="shared" ref="AE110:AF110" si="203">SUM(AE101:AE106)</f>
        <v>1</v>
      </c>
      <c r="AF110" s="134">
        <f t="shared" si="203"/>
        <v>1.0000000000000002</v>
      </c>
      <c r="AG110" s="34"/>
      <c r="AH110" s="134">
        <f t="shared" ref="AH110:AI110" si="204">SUM(AH100:AH109)</f>
        <v>1.000019361650466</v>
      </c>
      <c r="AI110" s="134">
        <f t="shared" si="204"/>
        <v>1.0000000000000009</v>
      </c>
      <c r="AJ110" s="134">
        <f t="shared" ref="AJ110" si="205">SUM(AJ100:AJ109)</f>
        <v>0.99999999999999978</v>
      </c>
      <c r="AK110" s="134">
        <f t="shared" ref="AK110" si="206">SUM(AK100:AK109)</f>
        <v>0.99999999999999989</v>
      </c>
      <c r="AL110" s="134">
        <f t="shared" ref="AL110:AP110" si="207">SUM(AL100:AL109)</f>
        <v>1.0000005938037069</v>
      </c>
      <c r="AM110" s="134">
        <f t="shared" si="207"/>
        <v>1</v>
      </c>
      <c r="AN110" s="134">
        <f t="shared" si="207"/>
        <v>0.99999999999999989</v>
      </c>
      <c r="AO110" s="134">
        <f t="shared" si="207"/>
        <v>1.0000000000000002</v>
      </c>
      <c r="AP110" s="134">
        <f t="shared" si="207"/>
        <v>1</v>
      </c>
      <c r="AQ110" s="134">
        <f t="shared" ref="AQ110:AT110" si="208">SUM(AQ100:AQ109)</f>
        <v>0.99999999999980671</v>
      </c>
      <c r="AR110" s="134">
        <f t="shared" ref="AR110" si="209">SUM(AR101:AR106)</f>
        <v>0.99999999999999989</v>
      </c>
      <c r="AS110" s="134">
        <f t="shared" si="208"/>
        <v>1.0000000000000002</v>
      </c>
      <c r="AT110" s="134">
        <f t="shared" si="208"/>
        <v>0.99999999999999967</v>
      </c>
      <c r="AU110" s="134">
        <f t="shared" ref="AU110:AV110" si="210">SUM(AU100:AU109)</f>
        <v>1</v>
      </c>
      <c r="AV110" s="134">
        <f t="shared" si="210"/>
        <v>1</v>
      </c>
      <c r="AW110" s="134">
        <f t="shared" ref="AW110" si="211">SUM(AW101:AW106)</f>
        <v>1</v>
      </c>
      <c r="AX110" s="134">
        <f t="shared" ref="AX110" si="212">SUM(AX101:AX106)</f>
        <v>1</v>
      </c>
      <c r="AY110" s="134">
        <f t="shared" ref="AY110:AZ110" si="213">SUM(AY101:AY106)</f>
        <v>0.99999999999999989</v>
      </c>
      <c r="AZ110" s="134">
        <f t="shared" si="213"/>
        <v>0.99999999999999978</v>
      </c>
      <c r="BA110" s="134">
        <f t="shared" ref="BA110" si="214">SUM(BA101:BA106)</f>
        <v>1</v>
      </c>
      <c r="BB110" s="134">
        <f t="shared" ref="BB110" si="215">SUM(BB101:BB106)</f>
        <v>1</v>
      </c>
      <c r="BC110" s="134">
        <f t="shared" ref="BC110:BD110" si="216">SUM(BC101:BC106)</f>
        <v>0.99999999999999989</v>
      </c>
      <c r="BD110" s="134">
        <f t="shared" si="216"/>
        <v>1.0000000000000002</v>
      </c>
      <c r="BE110" s="134">
        <f t="shared" ref="BE110" si="217">SUM(BE100:BE109)</f>
        <v>0.99999999999999989</v>
      </c>
      <c r="BF110" s="134">
        <f t="shared" ref="BF110:BG110" si="218">SUM(BF101:BF106)</f>
        <v>1.0000000000000002</v>
      </c>
      <c r="BG110" s="134">
        <f t="shared" si="218"/>
        <v>1</v>
      </c>
      <c r="BH110" s="134">
        <f t="shared" ref="BH110" si="219">SUM(BH101:BH106)</f>
        <v>1</v>
      </c>
      <c r="BI110" s="134">
        <f t="shared" ref="BI110" si="220">SUM(BI101:BI106)</f>
        <v>1</v>
      </c>
      <c r="BJ110" s="134">
        <f t="shared" ref="BJ110:BK110" si="221">SUM(BJ101:BJ106)</f>
        <v>1.0000000000000002</v>
      </c>
      <c r="BK110" s="134">
        <f t="shared" si="221"/>
        <v>0.99999999999999967</v>
      </c>
    </row>
    <row r="111" spans="2:63">
      <c r="B111" s="142"/>
      <c r="C111" s="143"/>
      <c r="D111" s="143"/>
      <c r="E111" s="143"/>
      <c r="F111" s="143"/>
      <c r="G111" s="143"/>
      <c r="H111" s="143"/>
      <c r="I111" s="143"/>
      <c r="J111" s="143"/>
      <c r="K111" s="143"/>
      <c r="L111" s="143"/>
      <c r="M111" s="143"/>
      <c r="N111" s="143"/>
      <c r="O111" s="143"/>
      <c r="P111" s="143"/>
      <c r="Q111" s="143"/>
      <c r="R111" s="143"/>
      <c r="S111" s="143"/>
      <c r="T111" s="143"/>
      <c r="U111" s="143"/>
      <c r="V111" s="143"/>
      <c r="W111" s="143"/>
      <c r="X111" s="143"/>
      <c r="Y111" s="143"/>
      <c r="Z111" s="143"/>
      <c r="AA111" s="143"/>
      <c r="AB111" s="143"/>
      <c r="AC111" s="143"/>
      <c r="AD111" s="143"/>
      <c r="AE111" s="143"/>
      <c r="AF111" s="143"/>
      <c r="AG111" s="34"/>
      <c r="AH111" s="143"/>
      <c r="AI111" s="143"/>
      <c r="AJ111" s="143"/>
      <c r="AK111" s="143"/>
      <c r="AL111" s="143"/>
      <c r="AM111" s="143"/>
      <c r="AN111" s="143"/>
      <c r="AO111" s="143"/>
      <c r="AP111" s="143"/>
      <c r="AQ111" s="143"/>
      <c r="AR111" s="143"/>
      <c r="AS111" s="143"/>
      <c r="AT111" s="143"/>
      <c r="AU111" s="143"/>
      <c r="AV111" s="143"/>
      <c r="AW111" s="143"/>
      <c r="AX111" s="143"/>
      <c r="AY111" s="143"/>
      <c r="AZ111" s="143"/>
      <c r="BA111" s="143"/>
      <c r="BB111" s="143"/>
      <c r="BC111" s="143"/>
      <c r="BD111" s="143"/>
      <c r="BE111" s="143"/>
      <c r="BF111" s="143"/>
      <c r="BG111" s="143"/>
      <c r="BH111" s="143"/>
      <c r="BI111" s="143"/>
      <c r="BJ111" s="143"/>
      <c r="BK111" s="143"/>
    </row>
    <row r="112" spans="2:63">
      <c r="B112" s="4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row>
    <row r="113" spans="2:63">
      <c r="B113" s="349" t="s">
        <v>65</v>
      </c>
      <c r="C113" s="286" t="str">
        <f>$C$8</f>
        <v>FY 2017-18</v>
      </c>
      <c r="D113" s="284"/>
      <c r="E113" s="284"/>
      <c r="F113" s="284"/>
      <c r="G113" s="284"/>
      <c r="H113" s="345" t="str">
        <f>H8</f>
        <v>FY 2018-19</v>
      </c>
      <c r="I113" s="345"/>
      <c r="J113" s="345"/>
      <c r="K113" s="345"/>
      <c r="L113" s="345"/>
      <c r="M113" s="345" t="str">
        <f>M8</f>
        <v>FY 2019-20</v>
      </c>
      <c r="N113" s="345"/>
      <c r="O113" s="345"/>
      <c r="P113" s="345"/>
      <c r="Q113" s="345"/>
      <c r="R113" s="345" t="str">
        <f>R8</f>
        <v>FY 2020-21</v>
      </c>
      <c r="S113" s="345"/>
      <c r="T113" s="345"/>
      <c r="U113" s="345"/>
      <c r="V113" s="345"/>
      <c r="W113" s="345" t="str">
        <f t="shared" ref="W113:Y114" si="222">W8</f>
        <v>FY 2021-22</v>
      </c>
      <c r="X113" s="345" t="str">
        <f t="shared" si="222"/>
        <v>FY 2021-22</v>
      </c>
      <c r="Y113" s="345" t="str">
        <f t="shared" si="222"/>
        <v>FY 2021-22</v>
      </c>
      <c r="Z113" s="345"/>
      <c r="AA113" s="345" t="str">
        <f>AA8</f>
        <v>FY 2021-22</v>
      </c>
      <c r="AB113" s="345" t="s">
        <v>384</v>
      </c>
      <c r="AC113" s="345"/>
      <c r="AD113" s="345"/>
      <c r="AE113" s="345"/>
      <c r="AF113" s="345"/>
      <c r="AG113" s="168"/>
      <c r="AH113" s="346" t="str">
        <f>AH8</f>
        <v>FY 2017-18</v>
      </c>
      <c r="AI113" s="346"/>
      <c r="AJ113" s="346"/>
      <c r="AK113" s="346"/>
      <c r="AL113" s="348"/>
      <c r="AM113" s="346" t="str">
        <f>AM8</f>
        <v>FY 2018-19</v>
      </c>
      <c r="AN113" s="346"/>
      <c r="AO113" s="346"/>
      <c r="AP113" s="346"/>
      <c r="AQ113" s="348"/>
      <c r="AR113" s="346" t="str">
        <f>AR8</f>
        <v>FY 2019-20</v>
      </c>
      <c r="AS113" s="346"/>
      <c r="AT113" s="346"/>
      <c r="AU113" s="346"/>
      <c r="AV113" s="348"/>
      <c r="AW113" s="346" t="str">
        <f>AW8</f>
        <v>FY 2020-21</v>
      </c>
      <c r="AX113" s="346"/>
      <c r="AY113" s="346"/>
      <c r="AZ113" s="346"/>
      <c r="BA113" s="348"/>
      <c r="BB113" s="346" t="str">
        <f>BB8</f>
        <v>FY 2021-22</v>
      </c>
      <c r="BC113" s="346" t="str">
        <f>BC8</f>
        <v>FY 2021-22</v>
      </c>
      <c r="BD113" s="346"/>
      <c r="BE113" s="346"/>
      <c r="BF113" s="348" t="str">
        <f>BF8</f>
        <v>FY 2021-22</v>
      </c>
      <c r="BG113" s="347" t="s">
        <v>384</v>
      </c>
      <c r="BH113" s="345"/>
      <c r="BI113" s="345"/>
      <c r="BJ113" s="345"/>
      <c r="BK113" s="345"/>
    </row>
    <row r="114" spans="2:63">
      <c r="B114" s="350"/>
      <c r="C114" s="75" t="s">
        <v>243</v>
      </c>
      <c r="D114" s="75" t="s">
        <v>244</v>
      </c>
      <c r="E114" s="75" t="s">
        <v>245</v>
      </c>
      <c r="F114" s="75" t="s">
        <v>246</v>
      </c>
      <c r="G114" s="75" t="s">
        <v>247</v>
      </c>
      <c r="H114" s="75" t="str">
        <f>H9</f>
        <v>QE Jun-18</v>
      </c>
      <c r="I114" s="75" t="str">
        <f>I9</f>
        <v>QE Sep-18</v>
      </c>
      <c r="J114" s="75" t="str">
        <f>J9</f>
        <v>QE Dec-18</v>
      </c>
      <c r="K114" s="75" t="str">
        <f>K9</f>
        <v>QE Mar-19</v>
      </c>
      <c r="L114" s="75" t="str">
        <f>L9</f>
        <v>FY 2018-19</v>
      </c>
      <c r="M114" s="75" t="str">
        <f>M9</f>
        <v>QE Jun-19</v>
      </c>
      <c r="N114" s="75" t="str">
        <f>N9</f>
        <v>QE Sep-19</v>
      </c>
      <c r="O114" s="75" t="str">
        <f>O9</f>
        <v>QE Dec-19</v>
      </c>
      <c r="P114" s="75" t="str">
        <f>P9</f>
        <v>QE Mar-20</v>
      </c>
      <c r="Q114" s="75" t="str">
        <f>Q9</f>
        <v>FY 2019-20</v>
      </c>
      <c r="R114" s="75" t="str">
        <f>R9</f>
        <v>QE Jun-20</v>
      </c>
      <c r="S114" s="75" t="str">
        <f>S9</f>
        <v>QE Sep-20</v>
      </c>
      <c r="T114" s="75" t="str">
        <f>T9</f>
        <v>QE Dec-20</v>
      </c>
      <c r="U114" s="75" t="str">
        <f>U9</f>
        <v>QE Mar-21</v>
      </c>
      <c r="V114" s="75" t="str">
        <f>V9</f>
        <v>FY 2020-21</v>
      </c>
      <c r="W114" s="75" t="str">
        <f t="shared" si="222"/>
        <v>QE Jun-21</v>
      </c>
      <c r="X114" s="75" t="str">
        <f t="shared" si="222"/>
        <v>QE Sep-21</v>
      </c>
      <c r="Y114" s="75" t="str">
        <f t="shared" si="222"/>
        <v>QE Dec-21</v>
      </c>
      <c r="Z114" s="75" t="str">
        <f>Z9</f>
        <v>QE Mar-22</v>
      </c>
      <c r="AA114" s="75" t="str">
        <f>AA9</f>
        <v>FY 2021-22</v>
      </c>
      <c r="AB114" s="75" t="str">
        <f>AB9</f>
        <v>QE Jun-22</v>
      </c>
      <c r="AC114" s="75" t="str">
        <f>AC9</f>
        <v>QE Sep-22</v>
      </c>
      <c r="AD114" s="75" t="str">
        <f>AD9</f>
        <v>QE Dec-22</v>
      </c>
      <c r="AE114" s="75" t="str">
        <f>AE9</f>
        <v>QE Mar-23</v>
      </c>
      <c r="AF114" s="75" t="str">
        <f>AF9</f>
        <v>FY 2022-23</v>
      </c>
      <c r="AG114" s="51"/>
      <c r="AH114" s="75" t="s">
        <v>243</v>
      </c>
      <c r="AI114" s="75" t="s">
        <v>244</v>
      </c>
      <c r="AJ114" s="75" t="s">
        <v>245</v>
      </c>
      <c r="AK114" s="75" t="s">
        <v>246</v>
      </c>
      <c r="AL114" s="75" t="s">
        <v>247</v>
      </c>
      <c r="AM114" s="75" t="str">
        <f>AM98</f>
        <v>QE Jun-18</v>
      </c>
      <c r="AN114" s="75" t="str">
        <f t="shared" ref="AN114:AQ114" si="223">AN98</f>
        <v>QE Sep-18</v>
      </c>
      <c r="AO114" s="75" t="str">
        <f t="shared" si="223"/>
        <v>QE Dec-18</v>
      </c>
      <c r="AP114" s="75" t="str">
        <f t="shared" si="223"/>
        <v>QE Mar-19</v>
      </c>
      <c r="AQ114" s="75" t="str">
        <f t="shared" si="223"/>
        <v>FY 2018-19</v>
      </c>
      <c r="AR114" s="75" t="str">
        <f>AR9</f>
        <v>QE Jun-19</v>
      </c>
      <c r="AS114" s="75" t="str">
        <f t="shared" ref="AS114:AV114" si="224">AS98</f>
        <v>QE Sep-19</v>
      </c>
      <c r="AT114" s="75" t="str">
        <f t="shared" si="224"/>
        <v>QE Dec-19</v>
      </c>
      <c r="AU114" s="75" t="str">
        <f t="shared" si="224"/>
        <v>QE Mar-20</v>
      </c>
      <c r="AV114" s="75" t="str">
        <f t="shared" si="224"/>
        <v>FY 2019-20</v>
      </c>
      <c r="AW114" s="75" t="str">
        <f>AW9</f>
        <v>QE Jun-20</v>
      </c>
      <c r="AX114" s="75" t="str">
        <f t="shared" ref="AX114:BA114" si="225">AX98</f>
        <v>QE Sep-20</v>
      </c>
      <c r="AY114" s="75" t="str">
        <f t="shared" si="225"/>
        <v>QE Dec-20</v>
      </c>
      <c r="AZ114" s="75" t="str">
        <f t="shared" si="225"/>
        <v>QE Mar-21</v>
      </c>
      <c r="BA114" s="75" t="str">
        <f t="shared" si="225"/>
        <v>FY 2020-21</v>
      </c>
      <c r="BB114" s="75" t="str">
        <f>BB9</f>
        <v>QE Jun-21</v>
      </c>
      <c r="BC114" s="75" t="str">
        <f>BC9</f>
        <v>QE Sep-21</v>
      </c>
      <c r="BD114" s="75" t="str">
        <f>BD9</f>
        <v>QE Dec-21</v>
      </c>
      <c r="BE114" s="75" t="str">
        <f t="shared" ref="BE114" si="226">BE98</f>
        <v>QE Mar-22</v>
      </c>
      <c r="BF114" s="75" t="str">
        <f>BF9</f>
        <v>FY 2021-22</v>
      </c>
      <c r="BG114" s="75" t="str">
        <f>BG9</f>
        <v>QE Jun-22</v>
      </c>
      <c r="BH114" s="75" t="str">
        <f>BH9</f>
        <v>QE Sep-22</v>
      </c>
      <c r="BI114" s="75" t="str">
        <f>BI9</f>
        <v>QE Dec-22</v>
      </c>
      <c r="BJ114" s="75" t="str">
        <f>BJ9</f>
        <v>QE Mar-23</v>
      </c>
      <c r="BK114" s="75" t="str">
        <f>BK9</f>
        <v>FY 2022-23</v>
      </c>
    </row>
    <row r="115" spans="2:63">
      <c r="B115" s="12"/>
      <c r="C115" s="76"/>
      <c r="D115" s="76"/>
      <c r="E115" s="76"/>
      <c r="F115" s="76"/>
      <c r="G115" s="76"/>
      <c r="H115" s="76"/>
      <c r="I115" s="76"/>
      <c r="J115" s="228"/>
      <c r="K115" s="76"/>
      <c r="L115" s="76"/>
      <c r="M115" s="76"/>
      <c r="N115" s="76"/>
      <c r="O115" s="228"/>
      <c r="P115" s="76"/>
      <c r="Q115" s="76"/>
      <c r="R115" s="76"/>
      <c r="S115" s="76"/>
      <c r="T115" s="228"/>
      <c r="U115" s="76"/>
      <c r="V115" s="76"/>
      <c r="W115" s="76"/>
      <c r="X115" s="76"/>
      <c r="Y115" s="228"/>
      <c r="Z115" s="76"/>
      <c r="AA115" s="76"/>
      <c r="AB115" s="76"/>
      <c r="AC115" s="76"/>
      <c r="AD115" s="76"/>
      <c r="AE115" s="76"/>
      <c r="AF115" s="76"/>
      <c r="AG115" s="42"/>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row>
    <row r="116" spans="2:63">
      <c r="B116" s="12" t="s">
        <v>47</v>
      </c>
      <c r="C116" s="109">
        <v>0</v>
      </c>
      <c r="D116" s="109">
        <v>0</v>
      </c>
      <c r="E116" s="109">
        <v>0</v>
      </c>
      <c r="F116" s="166">
        <v>0</v>
      </c>
      <c r="G116" s="109">
        <v>7</v>
      </c>
      <c r="H116" s="109">
        <v>0</v>
      </c>
      <c r="I116" s="109">
        <v>0</v>
      </c>
      <c r="J116" s="234">
        <v>0</v>
      </c>
      <c r="K116" s="166">
        <v>0</v>
      </c>
      <c r="L116" s="166">
        <v>10</v>
      </c>
      <c r="M116" s="109">
        <v>0</v>
      </c>
      <c r="N116" s="109">
        <v>0</v>
      </c>
      <c r="O116" s="109">
        <v>0</v>
      </c>
      <c r="P116" s="175">
        <v>0</v>
      </c>
      <c r="Q116" s="289">
        <v>11</v>
      </c>
      <c r="R116" s="109">
        <v>0</v>
      </c>
      <c r="S116" s="109">
        <v>0</v>
      </c>
      <c r="T116" s="109">
        <v>0</v>
      </c>
      <c r="U116" s="175">
        <v>0</v>
      </c>
      <c r="V116" s="289">
        <v>12</v>
      </c>
      <c r="W116" s="109">
        <v>0</v>
      </c>
      <c r="X116" s="109">
        <v>0</v>
      </c>
      <c r="Y116" s="109">
        <v>0</v>
      </c>
      <c r="Z116" s="175">
        <v>0</v>
      </c>
      <c r="AA116" s="289">
        <v>12</v>
      </c>
      <c r="AB116" s="175">
        <v>0</v>
      </c>
      <c r="AC116" s="175">
        <v>0</v>
      </c>
      <c r="AD116" s="175">
        <v>0</v>
      </c>
      <c r="AE116" s="175">
        <v>0</v>
      </c>
      <c r="AF116" s="175">
        <v>12</v>
      </c>
      <c r="AG116" s="108"/>
      <c r="AH116" s="109">
        <v>0</v>
      </c>
      <c r="AI116" s="109">
        <v>0</v>
      </c>
      <c r="AJ116" s="109">
        <v>0</v>
      </c>
      <c r="AK116" s="166">
        <v>0</v>
      </c>
      <c r="AL116" s="109">
        <v>8</v>
      </c>
      <c r="AM116" s="109">
        <v>0</v>
      </c>
      <c r="AN116" s="109">
        <v>0</v>
      </c>
      <c r="AO116" s="234">
        <v>0</v>
      </c>
      <c r="AP116" s="166">
        <v>0</v>
      </c>
      <c r="AQ116" s="175">
        <v>10</v>
      </c>
      <c r="AR116" s="109">
        <v>0</v>
      </c>
      <c r="AS116" s="109">
        <v>0</v>
      </c>
      <c r="AT116" s="234">
        <v>0</v>
      </c>
      <c r="AU116" s="289">
        <v>0</v>
      </c>
      <c r="AV116" s="175">
        <v>11</v>
      </c>
      <c r="AW116" s="109">
        <v>0</v>
      </c>
      <c r="AX116" s="109">
        <v>0</v>
      </c>
      <c r="AY116" s="234">
        <v>0</v>
      </c>
      <c r="AZ116" s="289">
        <v>0</v>
      </c>
      <c r="BA116" s="175">
        <v>11</v>
      </c>
      <c r="BB116" s="109">
        <v>0</v>
      </c>
      <c r="BC116" s="109">
        <v>0</v>
      </c>
      <c r="BD116" s="109">
        <v>0</v>
      </c>
      <c r="BE116" s="289">
        <v>0</v>
      </c>
      <c r="BF116" s="175">
        <v>10</v>
      </c>
      <c r="BG116" s="289">
        <v>0</v>
      </c>
      <c r="BH116" s="289">
        <v>0</v>
      </c>
      <c r="BI116" s="289">
        <v>0</v>
      </c>
      <c r="BJ116" s="289">
        <v>0</v>
      </c>
      <c r="BK116" s="289">
        <v>11</v>
      </c>
    </row>
    <row r="117" spans="2:63">
      <c r="B117" s="81" t="s">
        <v>221</v>
      </c>
      <c r="C117" s="109">
        <v>0</v>
      </c>
      <c r="D117" s="109">
        <v>0</v>
      </c>
      <c r="E117" s="109">
        <v>0</v>
      </c>
      <c r="F117" s="166">
        <v>0</v>
      </c>
      <c r="G117" s="109">
        <v>7</v>
      </c>
      <c r="H117" s="109">
        <v>0</v>
      </c>
      <c r="I117" s="109">
        <v>0</v>
      </c>
      <c r="J117" s="234">
        <v>0</v>
      </c>
      <c r="K117" s="166">
        <v>0</v>
      </c>
      <c r="L117" s="166">
        <v>5</v>
      </c>
      <c r="M117" s="109">
        <v>0</v>
      </c>
      <c r="N117" s="109">
        <v>0</v>
      </c>
      <c r="O117" s="109">
        <v>0</v>
      </c>
      <c r="P117" s="175">
        <v>0</v>
      </c>
      <c r="Q117" s="289">
        <v>8</v>
      </c>
      <c r="R117" s="109">
        <v>0</v>
      </c>
      <c r="S117" s="109">
        <v>0</v>
      </c>
      <c r="T117" s="109">
        <v>0</v>
      </c>
      <c r="U117" s="175">
        <v>0</v>
      </c>
      <c r="V117" s="289">
        <v>7</v>
      </c>
      <c r="W117" s="109">
        <v>0</v>
      </c>
      <c r="X117" s="109">
        <v>0</v>
      </c>
      <c r="Y117" s="109">
        <v>0</v>
      </c>
      <c r="Z117" s="175">
        <v>0</v>
      </c>
      <c r="AA117" s="289">
        <v>11</v>
      </c>
      <c r="AB117" s="175">
        <v>0</v>
      </c>
      <c r="AC117" s="175">
        <v>0</v>
      </c>
      <c r="AD117" s="175">
        <v>0</v>
      </c>
      <c r="AE117" s="175">
        <v>0</v>
      </c>
      <c r="AF117" s="175">
        <v>15</v>
      </c>
      <c r="AG117" s="108"/>
      <c r="AH117" s="109">
        <v>0</v>
      </c>
      <c r="AI117" s="109">
        <v>0</v>
      </c>
      <c r="AJ117" s="109">
        <v>0</v>
      </c>
      <c r="AK117" s="166">
        <v>0</v>
      </c>
      <c r="AL117" s="109">
        <v>7</v>
      </c>
      <c r="AM117" s="109">
        <v>0</v>
      </c>
      <c r="AN117" s="109">
        <v>0</v>
      </c>
      <c r="AO117" s="234">
        <v>0</v>
      </c>
      <c r="AP117" s="166">
        <v>0</v>
      </c>
      <c r="AQ117" s="175">
        <v>5</v>
      </c>
      <c r="AR117" s="109">
        <v>0</v>
      </c>
      <c r="AS117" s="109">
        <v>0</v>
      </c>
      <c r="AT117" s="234">
        <v>0</v>
      </c>
      <c r="AU117" s="289">
        <v>0</v>
      </c>
      <c r="AV117" s="175">
        <v>7</v>
      </c>
      <c r="AW117" s="109">
        <v>0</v>
      </c>
      <c r="AX117" s="109">
        <v>0</v>
      </c>
      <c r="AY117" s="234">
        <v>0</v>
      </c>
      <c r="AZ117" s="289">
        <v>0</v>
      </c>
      <c r="BA117" s="175">
        <v>5</v>
      </c>
      <c r="BB117" s="109">
        <v>0</v>
      </c>
      <c r="BC117" s="109">
        <v>0</v>
      </c>
      <c r="BD117" s="109">
        <v>0</v>
      </c>
      <c r="BE117" s="289">
        <v>0</v>
      </c>
      <c r="BF117" s="175">
        <v>11</v>
      </c>
      <c r="BG117" s="289">
        <v>0</v>
      </c>
      <c r="BH117" s="289">
        <v>0</v>
      </c>
      <c r="BI117" s="289">
        <v>0</v>
      </c>
      <c r="BJ117" s="289">
        <v>0</v>
      </c>
      <c r="BK117" s="289">
        <v>14</v>
      </c>
    </row>
    <row r="118" spans="2:63">
      <c r="B118" s="81" t="s">
        <v>41</v>
      </c>
      <c r="C118" s="109">
        <v>0</v>
      </c>
      <c r="D118" s="109">
        <v>0</v>
      </c>
      <c r="E118" s="109">
        <v>0</v>
      </c>
      <c r="F118" s="166">
        <v>0</v>
      </c>
      <c r="G118" s="109">
        <v>17</v>
      </c>
      <c r="H118" s="109">
        <v>0</v>
      </c>
      <c r="I118" s="109">
        <v>0</v>
      </c>
      <c r="J118" s="234">
        <v>0</v>
      </c>
      <c r="K118" s="166">
        <v>0</v>
      </c>
      <c r="L118" s="166">
        <v>17</v>
      </c>
      <c r="M118" s="109">
        <v>0</v>
      </c>
      <c r="N118" s="109">
        <v>0</v>
      </c>
      <c r="O118" s="109">
        <v>0</v>
      </c>
      <c r="P118" s="175">
        <v>0</v>
      </c>
      <c r="Q118" s="289">
        <v>14</v>
      </c>
      <c r="R118" s="109">
        <v>0</v>
      </c>
      <c r="S118" s="109">
        <v>0</v>
      </c>
      <c r="T118" s="109">
        <v>0</v>
      </c>
      <c r="U118" s="175">
        <v>0</v>
      </c>
      <c r="V118" s="289">
        <v>14</v>
      </c>
      <c r="W118" s="109">
        <v>0</v>
      </c>
      <c r="X118" s="109">
        <v>0</v>
      </c>
      <c r="Y118" s="109">
        <v>0</v>
      </c>
      <c r="Z118" s="175">
        <v>0</v>
      </c>
      <c r="AA118" s="289">
        <v>25</v>
      </c>
      <c r="AB118" s="175">
        <v>0</v>
      </c>
      <c r="AC118" s="175">
        <v>0</v>
      </c>
      <c r="AD118" s="175">
        <v>0</v>
      </c>
      <c r="AE118" s="175">
        <v>0</v>
      </c>
      <c r="AF118" s="175">
        <v>23</v>
      </c>
      <c r="AG118" s="108"/>
      <c r="AH118" s="109">
        <v>0</v>
      </c>
      <c r="AI118" s="109">
        <v>0</v>
      </c>
      <c r="AJ118" s="109">
        <v>0</v>
      </c>
      <c r="AK118" s="166">
        <v>0</v>
      </c>
      <c r="AL118" s="109">
        <v>17</v>
      </c>
      <c r="AM118" s="109">
        <v>0</v>
      </c>
      <c r="AN118" s="109">
        <v>0</v>
      </c>
      <c r="AO118" s="234">
        <v>0</v>
      </c>
      <c r="AP118" s="166">
        <v>0</v>
      </c>
      <c r="AQ118" s="175">
        <v>16</v>
      </c>
      <c r="AR118" s="109">
        <v>0</v>
      </c>
      <c r="AS118" s="109">
        <v>0</v>
      </c>
      <c r="AT118" s="234">
        <v>0</v>
      </c>
      <c r="AU118" s="289">
        <v>0</v>
      </c>
      <c r="AV118" s="175">
        <v>14</v>
      </c>
      <c r="AW118" s="109">
        <v>0</v>
      </c>
      <c r="AX118" s="109">
        <v>0</v>
      </c>
      <c r="AY118" s="234">
        <v>0</v>
      </c>
      <c r="AZ118" s="289">
        <v>0</v>
      </c>
      <c r="BA118" s="175">
        <v>14</v>
      </c>
      <c r="BB118" s="109">
        <v>0</v>
      </c>
      <c r="BC118" s="109">
        <v>0</v>
      </c>
      <c r="BD118" s="109">
        <v>0</v>
      </c>
      <c r="BE118" s="289">
        <v>0</v>
      </c>
      <c r="BF118" s="175">
        <v>23</v>
      </c>
      <c r="BG118" s="289">
        <v>0</v>
      </c>
      <c r="BH118" s="289">
        <v>0</v>
      </c>
      <c r="BI118" s="289">
        <v>0</v>
      </c>
      <c r="BJ118" s="289">
        <v>0</v>
      </c>
      <c r="BK118" s="289">
        <v>23</v>
      </c>
    </row>
    <row r="119" spans="2:63">
      <c r="B119" s="81" t="s">
        <v>42</v>
      </c>
      <c r="C119" s="109">
        <v>0</v>
      </c>
      <c r="D119" s="109">
        <v>0</v>
      </c>
      <c r="E119" s="109">
        <v>0</v>
      </c>
      <c r="F119" s="166">
        <v>0</v>
      </c>
      <c r="G119" s="109">
        <v>93</v>
      </c>
      <c r="H119" s="109">
        <v>0</v>
      </c>
      <c r="I119" s="109">
        <v>0</v>
      </c>
      <c r="J119" s="234">
        <v>0</v>
      </c>
      <c r="K119" s="166">
        <v>0</v>
      </c>
      <c r="L119" s="166">
        <v>93</v>
      </c>
      <c r="M119" s="109">
        <v>0</v>
      </c>
      <c r="N119" s="109">
        <v>0</v>
      </c>
      <c r="O119" s="109">
        <v>0</v>
      </c>
      <c r="P119" s="175">
        <v>0</v>
      </c>
      <c r="Q119" s="289">
        <v>107</v>
      </c>
      <c r="R119" s="109">
        <v>0</v>
      </c>
      <c r="S119" s="109">
        <v>0</v>
      </c>
      <c r="T119" s="109">
        <v>0</v>
      </c>
      <c r="U119" s="175">
        <v>0</v>
      </c>
      <c r="V119" s="289">
        <v>101</v>
      </c>
      <c r="W119" s="109">
        <v>0</v>
      </c>
      <c r="X119" s="109">
        <v>0</v>
      </c>
      <c r="Y119" s="109">
        <v>0</v>
      </c>
      <c r="Z119" s="175">
        <v>0</v>
      </c>
      <c r="AA119" s="289">
        <v>108</v>
      </c>
      <c r="AB119" s="175">
        <v>0</v>
      </c>
      <c r="AC119" s="175">
        <v>0</v>
      </c>
      <c r="AD119" s="175">
        <v>0</v>
      </c>
      <c r="AE119" s="175">
        <v>0</v>
      </c>
      <c r="AF119" s="175">
        <v>120</v>
      </c>
      <c r="AG119" s="108"/>
      <c r="AH119" s="109">
        <v>0</v>
      </c>
      <c r="AI119" s="109">
        <v>0</v>
      </c>
      <c r="AJ119" s="109">
        <v>0</v>
      </c>
      <c r="AK119" s="166">
        <v>0</v>
      </c>
      <c r="AL119" s="109">
        <v>86</v>
      </c>
      <c r="AM119" s="109">
        <v>0</v>
      </c>
      <c r="AN119" s="109">
        <v>0</v>
      </c>
      <c r="AO119" s="234">
        <v>0</v>
      </c>
      <c r="AP119" s="166">
        <v>0</v>
      </c>
      <c r="AQ119" s="175">
        <v>89</v>
      </c>
      <c r="AR119" s="109">
        <v>0</v>
      </c>
      <c r="AS119" s="109">
        <v>0</v>
      </c>
      <c r="AT119" s="234">
        <v>0</v>
      </c>
      <c r="AU119" s="289">
        <v>0</v>
      </c>
      <c r="AV119" s="175">
        <v>100</v>
      </c>
      <c r="AW119" s="109">
        <v>0</v>
      </c>
      <c r="AX119" s="109">
        <v>0</v>
      </c>
      <c r="AY119" s="234">
        <v>0</v>
      </c>
      <c r="AZ119" s="289">
        <v>0</v>
      </c>
      <c r="BA119" s="175">
        <v>100</v>
      </c>
      <c r="BB119" s="109">
        <v>0</v>
      </c>
      <c r="BC119" s="109">
        <v>0</v>
      </c>
      <c r="BD119" s="109">
        <v>0</v>
      </c>
      <c r="BE119" s="289">
        <v>0</v>
      </c>
      <c r="BF119" s="175">
        <v>103</v>
      </c>
      <c r="BG119" s="289">
        <v>0</v>
      </c>
      <c r="BH119" s="289">
        <v>0</v>
      </c>
      <c r="BI119" s="289">
        <v>0</v>
      </c>
      <c r="BJ119" s="289">
        <v>0</v>
      </c>
      <c r="BK119" s="289">
        <v>117</v>
      </c>
    </row>
    <row r="120" spans="2:63">
      <c r="B120" s="23" t="s">
        <v>46</v>
      </c>
      <c r="C120" s="109">
        <v>0</v>
      </c>
      <c r="D120" s="109">
        <v>0</v>
      </c>
      <c r="E120" s="109">
        <v>0</v>
      </c>
      <c r="F120" s="166">
        <v>0</v>
      </c>
      <c r="G120" s="109">
        <v>262</v>
      </c>
      <c r="H120" s="109">
        <v>0</v>
      </c>
      <c r="I120" s="109">
        <v>0</v>
      </c>
      <c r="J120" s="234">
        <v>0</v>
      </c>
      <c r="K120" s="166">
        <v>0</v>
      </c>
      <c r="L120" s="166">
        <v>278</v>
      </c>
      <c r="M120" s="109">
        <v>0</v>
      </c>
      <c r="N120" s="109">
        <v>0</v>
      </c>
      <c r="O120" s="109">
        <v>0</v>
      </c>
      <c r="P120" s="175">
        <v>0</v>
      </c>
      <c r="Q120" s="289">
        <v>261</v>
      </c>
      <c r="R120" s="109">
        <v>0</v>
      </c>
      <c r="S120" s="109">
        <v>0</v>
      </c>
      <c r="T120" s="109">
        <v>0</v>
      </c>
      <c r="U120" s="175">
        <v>0</v>
      </c>
      <c r="V120" s="289">
        <v>250</v>
      </c>
      <c r="W120" s="109">
        <v>0</v>
      </c>
      <c r="X120" s="109">
        <v>0</v>
      </c>
      <c r="Y120" s="109">
        <v>0</v>
      </c>
      <c r="Z120" s="175">
        <v>0</v>
      </c>
      <c r="AA120" s="289">
        <v>259</v>
      </c>
      <c r="AB120" s="175">
        <v>0</v>
      </c>
      <c r="AC120" s="175">
        <v>0</v>
      </c>
      <c r="AD120" s="175">
        <v>0</v>
      </c>
      <c r="AE120" s="175">
        <v>0</v>
      </c>
      <c r="AF120" s="175">
        <v>457</v>
      </c>
      <c r="AG120" s="108"/>
      <c r="AH120" s="109">
        <v>0</v>
      </c>
      <c r="AI120" s="109">
        <v>0</v>
      </c>
      <c r="AJ120" s="109">
        <v>0</v>
      </c>
      <c r="AK120" s="166">
        <v>0</v>
      </c>
      <c r="AL120" s="109">
        <v>261</v>
      </c>
      <c r="AM120" s="109">
        <v>0</v>
      </c>
      <c r="AN120" s="109">
        <v>0</v>
      </c>
      <c r="AO120" s="234">
        <v>0</v>
      </c>
      <c r="AP120" s="166">
        <v>0</v>
      </c>
      <c r="AQ120" s="175">
        <v>278</v>
      </c>
      <c r="AR120" s="109">
        <v>0</v>
      </c>
      <c r="AS120" s="109">
        <v>0</v>
      </c>
      <c r="AT120" s="234">
        <v>0</v>
      </c>
      <c r="AU120" s="289">
        <v>0</v>
      </c>
      <c r="AV120" s="175">
        <v>266</v>
      </c>
      <c r="AW120" s="109">
        <v>0</v>
      </c>
      <c r="AX120" s="109">
        <v>0</v>
      </c>
      <c r="AY120" s="234">
        <v>0</v>
      </c>
      <c r="AZ120" s="289">
        <v>0</v>
      </c>
      <c r="BA120" s="175">
        <v>253</v>
      </c>
      <c r="BB120" s="109">
        <v>0</v>
      </c>
      <c r="BC120" s="109">
        <v>0</v>
      </c>
      <c r="BD120" s="109">
        <v>0</v>
      </c>
      <c r="BE120" s="289">
        <v>0</v>
      </c>
      <c r="BF120" s="175">
        <v>268</v>
      </c>
      <c r="BG120" s="289">
        <v>0</v>
      </c>
      <c r="BH120" s="289">
        <v>0</v>
      </c>
      <c r="BI120" s="289">
        <v>0</v>
      </c>
      <c r="BJ120" s="289">
        <v>0</v>
      </c>
      <c r="BK120" s="289">
        <v>449</v>
      </c>
    </row>
    <row r="121" spans="2:63">
      <c r="B121" s="17" t="s">
        <v>121</v>
      </c>
      <c r="C121" s="17"/>
      <c r="D121" s="17"/>
      <c r="E121" s="169"/>
      <c r="F121" s="17"/>
      <c r="G121" s="17"/>
      <c r="H121" s="17"/>
      <c r="I121" s="17"/>
      <c r="J121" s="169"/>
      <c r="K121" s="17"/>
      <c r="L121" s="17"/>
      <c r="M121" s="17"/>
      <c r="N121" s="17"/>
      <c r="O121" s="169"/>
      <c r="P121" s="66"/>
      <c r="Q121" s="66"/>
      <c r="R121" s="17"/>
      <c r="S121" s="17"/>
      <c r="T121" s="169"/>
      <c r="U121" s="66"/>
      <c r="V121" s="66"/>
      <c r="W121" s="17"/>
      <c r="X121" s="17"/>
      <c r="Y121" s="169"/>
      <c r="Z121" s="66"/>
      <c r="AA121" s="66"/>
      <c r="AB121" s="66"/>
      <c r="AC121" s="66"/>
      <c r="AD121" s="66"/>
      <c r="AE121" s="66"/>
      <c r="AF121" s="66"/>
      <c r="AG121" s="170"/>
      <c r="AH121" s="169"/>
      <c r="AI121" s="169"/>
      <c r="AJ121" s="169"/>
      <c r="AK121" s="17"/>
      <c r="AL121" s="17"/>
      <c r="AM121" s="169"/>
      <c r="AN121" s="169"/>
      <c r="AO121" s="169"/>
      <c r="AP121" s="17"/>
      <c r="AQ121" s="17"/>
      <c r="AR121" s="17"/>
      <c r="AS121" s="169"/>
      <c r="AT121" s="169"/>
      <c r="AU121" s="66"/>
      <c r="AV121" s="66"/>
      <c r="AW121" s="17"/>
      <c r="AX121" s="169"/>
      <c r="AY121" s="169"/>
      <c r="AZ121" s="66"/>
      <c r="BA121" s="66"/>
      <c r="BB121" s="17"/>
      <c r="BC121" s="169"/>
      <c r="BD121" s="169"/>
      <c r="BE121" s="66"/>
      <c r="BF121" s="66"/>
      <c r="BG121" s="66"/>
      <c r="BH121" s="66"/>
      <c r="BI121" s="66"/>
      <c r="BJ121" s="66"/>
      <c r="BK121" s="66"/>
    </row>
    <row r="125" spans="2:63">
      <c r="B125" s="163" t="s">
        <v>380</v>
      </c>
    </row>
  </sheetData>
  <mergeCells count="104">
    <mergeCell ref="C6:AF6"/>
    <mergeCell ref="AH6:BK6"/>
    <mergeCell ref="AW52:BA52"/>
    <mergeCell ref="AW68:BA68"/>
    <mergeCell ref="AW78:BA78"/>
    <mergeCell ref="AW97:BA97"/>
    <mergeCell ref="AW113:BA113"/>
    <mergeCell ref="BB8:BF8"/>
    <mergeCell ref="BB21:BF21"/>
    <mergeCell ref="BB36:BF36"/>
    <mergeCell ref="BB52:BF52"/>
    <mergeCell ref="BB68:BF68"/>
    <mergeCell ref="BB78:BF78"/>
    <mergeCell ref="BB97:BF97"/>
    <mergeCell ref="R52:V52"/>
    <mergeCell ref="R68:V68"/>
    <mergeCell ref="AM36:AQ36"/>
    <mergeCell ref="AM52:AQ52"/>
    <mergeCell ref="AM68:AQ68"/>
    <mergeCell ref="AM78:AQ78"/>
    <mergeCell ref="AH8:AL8"/>
    <mergeCell ref="AH21:AL21"/>
    <mergeCell ref="AH36:AL36"/>
    <mergeCell ref="AH52:AL52"/>
    <mergeCell ref="B8:B9"/>
    <mergeCell ref="B78:B79"/>
    <mergeCell ref="B97:B98"/>
    <mergeCell ref="AH113:AL113"/>
    <mergeCell ref="H97:L97"/>
    <mergeCell ref="H113:L113"/>
    <mergeCell ref="AH97:AL97"/>
    <mergeCell ref="M97:Q97"/>
    <mergeCell ref="M113:Q113"/>
    <mergeCell ref="H68:L68"/>
    <mergeCell ref="R78:V78"/>
    <mergeCell ref="R8:V8"/>
    <mergeCell ref="B113:B114"/>
    <mergeCell ref="B21:B22"/>
    <mergeCell ref="B68:B69"/>
    <mergeCell ref="B36:B37"/>
    <mergeCell ref="B52:B53"/>
    <mergeCell ref="C97:G97"/>
    <mergeCell ref="H21:L21"/>
    <mergeCell ref="H36:L36"/>
    <mergeCell ref="H52:L52"/>
    <mergeCell ref="H78:L78"/>
    <mergeCell ref="M78:Q78"/>
    <mergeCell ref="M21:Q21"/>
    <mergeCell ref="H8:L8"/>
    <mergeCell ref="C21:G21"/>
    <mergeCell ref="AB8:AF8"/>
    <mergeCell ref="M36:Q36"/>
    <mergeCell ref="M52:Q52"/>
    <mergeCell ref="M68:Q68"/>
    <mergeCell ref="C78:G78"/>
    <mergeCell ref="C52:G52"/>
    <mergeCell ref="R113:V113"/>
    <mergeCell ref="R21:V21"/>
    <mergeCell ref="C36:G36"/>
    <mergeCell ref="W8:AA8"/>
    <mergeCell ref="R36:V36"/>
    <mergeCell ref="R97:V97"/>
    <mergeCell ref="W97:AA97"/>
    <mergeCell ref="W113:AA113"/>
    <mergeCell ref="M8:Q8"/>
    <mergeCell ref="C8:G8"/>
    <mergeCell ref="AB113:AF113"/>
    <mergeCell ref="AB97:AF97"/>
    <mergeCell ref="AB78:AF78"/>
    <mergeCell ref="W68:AA68"/>
    <mergeCell ref="W78:AA78"/>
    <mergeCell ref="AR8:AV8"/>
    <mergeCell ref="AR21:AV21"/>
    <mergeCell ref="AR36:AV36"/>
    <mergeCell ref="AR52:AV52"/>
    <mergeCell ref="AM8:AQ8"/>
    <mergeCell ref="AM21:AQ21"/>
    <mergeCell ref="W21:AA21"/>
    <mergeCell ref="W36:AA36"/>
    <mergeCell ref="W52:AA52"/>
    <mergeCell ref="BG8:BK8"/>
    <mergeCell ref="AB68:AF68"/>
    <mergeCell ref="AB52:AF52"/>
    <mergeCell ref="AB36:AF36"/>
    <mergeCell ref="AB21:AF21"/>
    <mergeCell ref="BG113:BK113"/>
    <mergeCell ref="BG97:BK97"/>
    <mergeCell ref="BG78:BK78"/>
    <mergeCell ref="BG68:BK68"/>
    <mergeCell ref="BG52:BK52"/>
    <mergeCell ref="BG36:BK36"/>
    <mergeCell ref="BG21:BK21"/>
    <mergeCell ref="AH68:AL68"/>
    <mergeCell ref="AH78:AL78"/>
    <mergeCell ref="AR97:AV97"/>
    <mergeCell ref="BB113:BF113"/>
    <mergeCell ref="AW8:BA8"/>
    <mergeCell ref="AW21:BA21"/>
    <mergeCell ref="AW36:BA36"/>
    <mergeCell ref="AR68:AV68"/>
    <mergeCell ref="AR78:AV78"/>
    <mergeCell ref="AR113:AV113"/>
    <mergeCell ref="AM97:AQ97"/>
    <mergeCell ref="AM113:AQ113"/>
  </mergeCells>
  <phoneticPr fontId="3" type="noConversion"/>
  <hyperlinks>
    <hyperlink ref="BK2" location="Contents!A1" display="Back" xr:uid="{00000000-0004-0000-0400-000000000000}"/>
  </hyperlinks>
  <printOptions horizontalCentered="1" verticalCentered="1"/>
  <pageMargins left="0.25" right="0.25" top="0.75" bottom="0.75" header="0.3" footer="0.3"/>
  <pageSetup paperSize="9" scale="20" orientation="landscape" r:id="rId1"/>
  <headerFooter alignWithMargins="0"/>
  <rowBreaks count="1" manualBreakCount="1">
    <brk id="77" max="61" man="1"/>
  </rowBreaks>
  <ignoredErrors>
    <ignoredError sqref="AR1:AV1 C1:Q5 AR18:AV23 AR15:AS15 AR33:AV38 AR29:AS29 AR51:AV54 AR46:AS46 AR64:AV70 AR62:AS62 AR75:AV80 AR74:AS74 AR96:AV100 AR91:AT91 AR111:AV115 AR105:AS105 C18:Q20 C15:N15 C33:Q35 C29:N29 C51:Q54 C46:N46 C64:Q70 C62:N62 C76:Q80 C74:N74 C96:Q100 C91:O91 C127:Q1048576 C105:N105 C111:Q115 C9:Q10 C8 H8:Q8 C11:N11 C12:N12 C13:N13 C14:N14 AR11:AS11 AR12:AS12 AR13:AS13 AR14:AS14 C24:N24 C25:N25 C26:N26 C27:N27 C28:N28 AR24:AS24 AR25:AS25 AR26:AS26 AR27:AS27 AR28:AS28 C39:N39 C40:N40 C41:N41 C42:N42 C43:N43 C44:N44 C45:N45 AR39:AS39 AR40:AS40 AR41:AS41 AR42:AS42 AR43:AS43 AR44:AS44 AR45:AS45 C55:N55 C56:N56 C57:N57 C58:N58 C59:N59 C60:N60 C61:N61 AR55:AS55 AR56:AS56 AR57:AS57 AR58:AS58 AR59:AS59 AR60:AS60 AR61:AS61 C71:N71 C72:N72 C73:N73 AR71:AS71 AR72:AS72 AR73:AS73 C81:N81 C82:N82 C83:N83 C84:N84 C85:N85 C86:N86 C87:N87 C88:N88 C89:N89 C90:N90 C92:N92 AR81:AS81 AR82:AS82 AR83:AS83 AR84:AS84 AR85:AS85 AR86:AS86 AR87:AS87 AR88:AS88 AR89:AS89 AR90:AS90 AR92:AS92 C101:N101 C102:N102 C103:N103 C104:N104 AR101:AS101 AR102:AS102 AR103:AS103 AR104:AS104 C16:O17 C30:O32 C47:O50 C63:O63 C75:O75 Q75 C94:O95 C106:O110 AR16:AT17 AR30:AT32 AR47:AT50 AR63:AT63 AR94:AT95 AR106:AT110 C121:Q122 C116:P120 AR121:AV1048576 AR116:AU120 AR3:AV5 AR2:AU2 C22:Q23 C21 H21:Q21 C37:Q38 C36 H36:Q36 C7:Q7 AR7:AV10 C123:Q126"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2:AP47"/>
  <sheetViews>
    <sheetView showGridLines="0" view="pageBreakPreview" zoomScaleNormal="100" zoomScaleSheetLayoutView="100" workbookViewId="0">
      <pane xSplit="3" ySplit="11" topLeftCell="Q12" activePane="bottomRight" state="frozen"/>
      <selection activeCell="B78" sqref="B78"/>
      <selection pane="topRight" activeCell="B78" sqref="B78"/>
      <selection pane="bottomLeft" activeCell="B78" sqref="B78"/>
      <selection pane="bottomRight" activeCell="B5" sqref="B5"/>
    </sheetView>
  </sheetViews>
  <sheetFormatPr defaultColWidth="9.140625" defaultRowHeight="12.75"/>
  <cols>
    <col min="1" max="1" width="1" style="29" customWidth="1"/>
    <col min="2" max="2" width="39.42578125" style="29" bestFit="1" customWidth="1"/>
    <col min="3" max="3" width="0.5703125" style="29" customWidth="1"/>
    <col min="4" max="6" width="0.85546875" style="29" customWidth="1"/>
    <col min="7" max="7" width="12.85546875" style="29" hidden="1" customWidth="1"/>
    <col min="8" max="8" width="13.42578125" style="29" hidden="1" customWidth="1"/>
    <col min="9" max="10" width="13.140625" style="29" hidden="1" customWidth="1"/>
    <col min="11" max="11" width="14.5703125" style="29" customWidth="1"/>
    <col min="12" max="12" width="0.85546875" style="29" customWidth="1"/>
    <col min="13" max="13" width="12.85546875" style="29" hidden="1" customWidth="1"/>
    <col min="14" max="14" width="13.42578125" style="29" hidden="1" customWidth="1"/>
    <col min="15" max="16" width="13.140625" style="29" hidden="1" customWidth="1"/>
    <col min="17" max="17" width="14.5703125" style="29" customWidth="1"/>
    <col min="18" max="18" width="0.85546875" style="29" customWidth="1"/>
    <col min="19" max="19" width="12.85546875" style="29" hidden="1" customWidth="1"/>
    <col min="20" max="20" width="13.42578125" style="29" hidden="1" customWidth="1"/>
    <col min="21" max="22" width="13.140625" style="29" hidden="1" customWidth="1"/>
    <col min="23" max="23" width="14.5703125" style="29" customWidth="1"/>
    <col min="24" max="24" width="0.85546875" style="29" customWidth="1"/>
    <col min="25" max="25" width="12.85546875" style="29" hidden="1" customWidth="1"/>
    <col min="26" max="26" width="13.42578125" style="29" hidden="1" customWidth="1"/>
    <col min="27" max="28" width="13.140625" style="29" hidden="1" customWidth="1"/>
    <col min="29" max="29" width="14.5703125" style="29" customWidth="1"/>
    <col min="30" max="30" width="0.85546875" style="29" customWidth="1"/>
    <col min="31" max="31" width="12.85546875" style="29" bestFit="1" customWidth="1"/>
    <col min="32" max="32" width="13.42578125" style="29" customWidth="1"/>
    <col min="33" max="34" width="13.140625" style="29" customWidth="1"/>
    <col min="35" max="35" width="14.5703125" style="29" customWidth="1"/>
    <col min="36" max="36" width="0.85546875" style="29" customWidth="1"/>
    <col min="37" max="40" width="13.140625" style="29" customWidth="1"/>
    <col min="41" max="41" width="0.85546875" style="29" customWidth="1"/>
    <col min="42" max="42" width="14.5703125" style="29" customWidth="1"/>
    <col min="43" max="16384" width="9.140625" style="189"/>
  </cols>
  <sheetData>
    <row r="2" spans="1:42">
      <c r="B2" s="67"/>
    </row>
    <row r="3" spans="1:42">
      <c r="B3" s="67"/>
    </row>
    <row r="4" spans="1:42">
      <c r="B4" s="67"/>
      <c r="AI4" s="156"/>
      <c r="AK4" s="156"/>
      <c r="AL4" s="156"/>
      <c r="AM4" s="156"/>
      <c r="AN4" s="156"/>
      <c r="AP4" s="104" t="s">
        <v>81</v>
      </c>
    </row>
    <row r="5" spans="1:42">
      <c r="B5" s="67"/>
    </row>
    <row r="6" spans="1:42">
      <c r="B6" s="67"/>
    </row>
    <row r="7" spans="1:42">
      <c r="B7" s="22" t="s">
        <v>86</v>
      </c>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row>
    <row r="9" spans="1:42" ht="12.75" customHeight="1">
      <c r="B9" s="357" t="s">
        <v>163</v>
      </c>
      <c r="G9" s="354" t="s">
        <v>243</v>
      </c>
      <c r="H9" s="354" t="s">
        <v>244</v>
      </c>
      <c r="I9" s="354" t="s">
        <v>245</v>
      </c>
      <c r="J9" s="354" t="s">
        <v>246</v>
      </c>
      <c r="K9" s="349" t="s">
        <v>247</v>
      </c>
      <c r="M9" s="354" t="s">
        <v>269</v>
      </c>
      <c r="N9" s="354" t="s">
        <v>270</v>
      </c>
      <c r="O9" s="354" t="s">
        <v>271</v>
      </c>
      <c r="P9" s="354" t="s">
        <v>272</v>
      </c>
      <c r="Q9" s="349" t="s">
        <v>273</v>
      </c>
      <c r="S9" s="354" t="s">
        <v>293</v>
      </c>
      <c r="T9" s="354" t="s">
        <v>294</v>
      </c>
      <c r="U9" s="354" t="s">
        <v>295</v>
      </c>
      <c r="V9" s="354" t="s">
        <v>296</v>
      </c>
      <c r="W9" s="349" t="s">
        <v>297</v>
      </c>
      <c r="Y9" s="354" t="s">
        <v>319</v>
      </c>
      <c r="Z9" s="354" t="s">
        <v>320</v>
      </c>
      <c r="AA9" s="354" t="s">
        <v>321</v>
      </c>
      <c r="AB9" s="354" t="s">
        <v>322</v>
      </c>
      <c r="AC9" s="349" t="s">
        <v>323</v>
      </c>
      <c r="AE9" s="354" t="s">
        <v>356</v>
      </c>
      <c r="AF9" s="354" t="s">
        <v>357</v>
      </c>
      <c r="AG9" s="354" t="s">
        <v>358</v>
      </c>
      <c r="AH9" s="354" t="s">
        <v>359</v>
      </c>
      <c r="AI9" s="349" t="s">
        <v>360</v>
      </c>
      <c r="AK9" s="354" t="s">
        <v>381</v>
      </c>
      <c r="AL9" s="354" t="s">
        <v>387</v>
      </c>
      <c r="AM9" s="354" t="s">
        <v>396</v>
      </c>
      <c r="AN9" s="354" t="s">
        <v>414</v>
      </c>
      <c r="AP9" s="349" t="s">
        <v>384</v>
      </c>
    </row>
    <row r="10" spans="1:42">
      <c r="B10" s="358"/>
      <c r="G10" s="355"/>
      <c r="H10" s="355"/>
      <c r="I10" s="355"/>
      <c r="J10" s="355"/>
      <c r="K10" s="353"/>
      <c r="M10" s="355"/>
      <c r="N10" s="355"/>
      <c r="O10" s="355"/>
      <c r="P10" s="355"/>
      <c r="Q10" s="353"/>
      <c r="S10" s="355"/>
      <c r="T10" s="355"/>
      <c r="U10" s="355"/>
      <c r="V10" s="355"/>
      <c r="W10" s="353"/>
      <c r="Y10" s="355"/>
      <c r="Z10" s="355"/>
      <c r="AA10" s="355"/>
      <c r="AB10" s="355"/>
      <c r="AC10" s="353"/>
      <c r="AE10" s="355"/>
      <c r="AF10" s="355"/>
      <c r="AG10" s="355"/>
      <c r="AH10" s="355"/>
      <c r="AI10" s="353"/>
      <c r="AK10" s="355"/>
      <c r="AL10" s="355"/>
      <c r="AM10" s="355"/>
      <c r="AN10" s="355"/>
      <c r="AP10" s="353"/>
    </row>
    <row r="11" spans="1:42">
      <c r="B11" s="359"/>
      <c r="G11" s="356"/>
      <c r="H11" s="356"/>
      <c r="I11" s="356"/>
      <c r="J11" s="356"/>
      <c r="K11" s="350"/>
      <c r="M11" s="356"/>
      <c r="N11" s="356"/>
      <c r="O11" s="356"/>
      <c r="P11" s="356"/>
      <c r="Q11" s="350"/>
      <c r="S11" s="356"/>
      <c r="T11" s="356"/>
      <c r="U11" s="356"/>
      <c r="V11" s="356"/>
      <c r="W11" s="350"/>
      <c r="Y11" s="356"/>
      <c r="Z11" s="356"/>
      <c r="AA11" s="356"/>
      <c r="AB11" s="356"/>
      <c r="AC11" s="350"/>
      <c r="AE11" s="356"/>
      <c r="AF11" s="356"/>
      <c r="AG11" s="356"/>
      <c r="AH11" s="356"/>
      <c r="AI11" s="350"/>
      <c r="AK11" s="356"/>
      <c r="AL11" s="356"/>
      <c r="AM11" s="356"/>
      <c r="AN11" s="356"/>
      <c r="AP11" s="350"/>
    </row>
    <row r="12" spans="1:42">
      <c r="B12" s="68" t="s">
        <v>222</v>
      </c>
      <c r="G12" s="15">
        <v>175278.41403843192</v>
      </c>
      <c r="H12" s="15">
        <v>182326.1365885906</v>
      </c>
      <c r="I12" s="15">
        <v>185160.88784096064</v>
      </c>
      <c r="J12" s="15">
        <v>198220.13644616082</v>
      </c>
      <c r="K12" s="15">
        <v>740985.574914144</v>
      </c>
      <c r="M12" s="15">
        <v>196033.37825963725</v>
      </c>
      <c r="N12" s="15">
        <v>195467.4570596134</v>
      </c>
      <c r="O12" s="195">
        <v>195858.3052264807</v>
      </c>
      <c r="P12" s="15">
        <v>206594.35212305194</v>
      </c>
      <c r="Q12" s="15">
        <f>M12+N12+O12+P12</f>
        <v>793953.49266878329</v>
      </c>
      <c r="S12" s="15">
        <v>211578.01616320384</v>
      </c>
      <c r="T12" s="15">
        <v>220695.43835169548</v>
      </c>
      <c r="U12" s="195">
        <v>228152.10157002459</v>
      </c>
      <c r="V12" s="15">
        <v>235785.80998740048</v>
      </c>
      <c r="W12" s="15">
        <v>896211.36607232434</v>
      </c>
      <c r="Y12" s="15">
        <v>201421.3973721487</v>
      </c>
      <c r="Z12" s="15">
        <v>214404.09152242192</v>
      </c>
      <c r="AA12" s="195">
        <v>224527.0621504483</v>
      </c>
      <c r="AB12" s="15">
        <v>228348.53632928405</v>
      </c>
      <c r="AC12" s="15">
        <f>SUM(Y12:AB12)</f>
        <v>868701.08737430302</v>
      </c>
      <c r="AE12" s="15">
        <v>236260.61971750093</v>
      </c>
      <c r="AF12" s="15">
        <v>254409.23792709</v>
      </c>
      <c r="AG12" s="195">
        <v>261150.81358513006</v>
      </c>
      <c r="AH12" s="15">
        <v>275025.42061359057</v>
      </c>
      <c r="AI12" s="15">
        <f>SUM(AE12:AH12)</f>
        <v>1026846.0918433114</v>
      </c>
      <c r="AK12" s="15">
        <v>274818.62456056289</v>
      </c>
      <c r="AL12" s="15">
        <v>289295.6487896429</v>
      </c>
      <c r="AM12" s="15">
        <v>292940.38159400946</v>
      </c>
      <c r="AN12" s="15">
        <v>304966.55633359641</v>
      </c>
      <c r="AP12" s="15">
        <f>SUM(AK12:AN12)</f>
        <v>1162021.2112778116</v>
      </c>
    </row>
    <row r="13" spans="1:42">
      <c r="B13" s="35" t="s">
        <v>29</v>
      </c>
      <c r="G13" s="15">
        <v>35783</v>
      </c>
      <c r="H13" s="15">
        <v>35121</v>
      </c>
      <c r="I13" s="15">
        <v>35657</v>
      </c>
      <c r="J13" s="15">
        <v>36540</v>
      </c>
      <c r="K13" s="15">
        <v>36540</v>
      </c>
      <c r="M13" s="15">
        <v>38227</v>
      </c>
      <c r="N13" s="15">
        <v>38516</v>
      </c>
      <c r="O13" s="195">
        <v>38892</v>
      </c>
      <c r="P13" s="15">
        <v>39898</v>
      </c>
      <c r="Q13" s="15">
        <f>P13</f>
        <v>39898</v>
      </c>
      <c r="S13" s="15">
        <v>41056</v>
      </c>
      <c r="T13" s="15">
        <v>42602</v>
      </c>
      <c r="U13" s="195">
        <v>44011</v>
      </c>
      <c r="V13" s="15">
        <v>44292</v>
      </c>
      <c r="W13" s="15">
        <f>V13</f>
        <v>44292</v>
      </c>
      <c r="Y13" s="15">
        <v>43422</v>
      </c>
      <c r="Z13" s="15">
        <v>41466</v>
      </c>
      <c r="AA13" s="195">
        <v>42830</v>
      </c>
      <c r="AB13" s="15">
        <v>43997</v>
      </c>
      <c r="AC13" s="15">
        <f>AB13</f>
        <v>43997</v>
      </c>
      <c r="AE13" s="15">
        <v>46918</v>
      </c>
      <c r="AF13" s="15">
        <v>49511</v>
      </c>
      <c r="AG13" s="195">
        <v>49610</v>
      </c>
      <c r="AH13" s="15">
        <v>52081</v>
      </c>
      <c r="AI13" s="15">
        <f>AH13</f>
        <v>52081</v>
      </c>
      <c r="AK13" s="15">
        <v>55146</v>
      </c>
      <c r="AL13" s="15">
        <v>57503</v>
      </c>
      <c r="AM13" s="15">
        <v>57994</v>
      </c>
      <c r="AN13" s="15">
        <v>59755</v>
      </c>
      <c r="AP13" s="15">
        <f>AN13</f>
        <v>59755</v>
      </c>
    </row>
    <row r="14" spans="1:42">
      <c r="B14" s="35" t="s">
        <v>40</v>
      </c>
      <c r="G14" s="15">
        <v>35165</v>
      </c>
      <c r="H14" s="15">
        <f>(G13+H13)/2</f>
        <v>35452</v>
      </c>
      <c r="I14" s="15">
        <v>35389</v>
      </c>
      <c r="J14" s="15">
        <v>36098.5</v>
      </c>
      <c r="K14" s="15">
        <v>35543.5</v>
      </c>
      <c r="M14" s="15">
        <f>(K13+M13)/2</f>
        <v>37383.5</v>
      </c>
      <c r="N14" s="15">
        <f>(M13+N13)/2</f>
        <v>38371.5</v>
      </c>
      <c r="O14" s="195">
        <v>38704</v>
      </c>
      <c r="P14" s="15">
        <v>39395</v>
      </c>
      <c r="Q14" s="15">
        <f>(K13+Q13)/2</f>
        <v>38219</v>
      </c>
      <c r="S14" s="15">
        <v>40477</v>
      </c>
      <c r="T14" s="15">
        <v>41829</v>
      </c>
      <c r="U14" s="195">
        <v>43306.5</v>
      </c>
      <c r="V14" s="15">
        <v>44151.5</v>
      </c>
      <c r="W14" s="15">
        <f>(W13+Q13)/2</f>
        <v>42095</v>
      </c>
      <c r="Y14" s="15">
        <v>43857</v>
      </c>
      <c r="Z14" s="15">
        <v>42444</v>
      </c>
      <c r="AA14" s="195">
        <v>42148</v>
      </c>
      <c r="AB14" s="15">
        <v>43413.5</v>
      </c>
      <c r="AC14" s="15">
        <f>(AC13+W13)/2</f>
        <v>44144.5</v>
      </c>
      <c r="AE14" s="15">
        <v>45457.5</v>
      </c>
      <c r="AF14" s="15">
        <v>48214.5</v>
      </c>
      <c r="AG14" s="195">
        <v>49560.5</v>
      </c>
      <c r="AH14" s="15">
        <v>50845.5</v>
      </c>
      <c r="AI14" s="15">
        <f>(AI13+AC13)/2</f>
        <v>48039</v>
      </c>
      <c r="AK14" s="15">
        <v>53613.5</v>
      </c>
      <c r="AL14" s="15">
        <v>56324.5</v>
      </c>
      <c r="AM14" s="15">
        <v>57748.5</v>
      </c>
      <c r="AN14" s="15">
        <v>58874.5</v>
      </c>
      <c r="AP14" s="15">
        <f>(AP13+AI13)/2</f>
        <v>55918</v>
      </c>
    </row>
    <row r="15" spans="1:42" s="224" customFormat="1">
      <c r="A15" s="69"/>
      <c r="B15" s="35" t="s">
        <v>57</v>
      </c>
      <c r="C15" s="69"/>
      <c r="D15" s="69"/>
      <c r="E15" s="69"/>
      <c r="F15" s="69"/>
      <c r="G15" s="15">
        <f t="shared" ref="G15:H15" si="0">IF(ISERROR((G12*1000/G14)*4),0,(G12*1000/G14)*4)</f>
        <v>19937.826138311608</v>
      </c>
      <c r="H15" s="15">
        <f t="shared" si="0"/>
        <v>20571.605166263183</v>
      </c>
      <c r="I15" s="15">
        <v>20928.637468248398</v>
      </c>
      <c r="J15" s="15">
        <v>21964.362668383543</v>
      </c>
      <c r="K15" s="15">
        <v>20847.287827989479</v>
      </c>
      <c r="L15" s="69"/>
      <c r="M15" s="15">
        <f t="shared" ref="M15:P15" si="1">IF(ISERROR((M12*1000/M14)*4),0,(M12*1000/M14)*4)</f>
        <v>20975.390561037595</v>
      </c>
      <c r="N15" s="15">
        <f t="shared" si="1"/>
        <v>20376.316491105474</v>
      </c>
      <c r="O15" s="195">
        <f t="shared" si="1"/>
        <v>20241.660316916154</v>
      </c>
      <c r="P15" s="15">
        <f t="shared" si="1"/>
        <v>20976.707919588978</v>
      </c>
      <c r="Q15" s="15">
        <f>IF(ISERROR((Q12*1000/Q14)/3*4),0,(Q12*1000/Q14)/4*4)</f>
        <v>20773.79033121702</v>
      </c>
      <c r="R15" s="69"/>
      <c r="S15" s="15">
        <f t="shared" ref="S15:V15" si="2">IF(ISERROR((S12*1000/S14)*4),0,(S12*1000/S14)*4)</f>
        <v>20908.468133824525</v>
      </c>
      <c r="T15" s="15">
        <f t="shared" si="2"/>
        <v>21104.538798603407</v>
      </c>
      <c r="U15" s="195">
        <f t="shared" si="2"/>
        <v>21073.243191670957</v>
      </c>
      <c r="V15" s="15">
        <f t="shared" si="2"/>
        <v>21361.522030952558</v>
      </c>
      <c r="W15" s="15">
        <f>IF(ISERROR((W12*1000/W14)/3*4),0,(W12*1000/W14)*4/4)</f>
        <v>21290.20943276694</v>
      </c>
      <c r="X15" s="69"/>
      <c r="Y15" s="15">
        <f t="shared" ref="Y15:AB15" si="3">IF(ISERROR((Y12*1000/Y14)*4),0,(Y12*1000/Y14)*4)</f>
        <v>18370.741033098358</v>
      </c>
      <c r="Z15" s="15">
        <f t="shared" si="3"/>
        <v>20205.832769995468</v>
      </c>
      <c r="AA15" s="195">
        <f t="shared" si="3"/>
        <v>21308.442834815251</v>
      </c>
      <c r="AB15" s="15">
        <f t="shared" si="3"/>
        <v>21039.403533857814</v>
      </c>
      <c r="AC15" s="15">
        <f>IF(ISERROR((AC12*1000/AC14)/3*4),0,(AC12*1000/AC14)*4/4)</f>
        <v>19678.58028461763</v>
      </c>
      <c r="AD15" s="69"/>
      <c r="AE15" s="15">
        <f t="shared" ref="AE15:AF15" si="4">IF(ISERROR((AE12*1000/AE14)*4),0,(AE12*1000/AE14)*4)</f>
        <v>20789.583212231286</v>
      </c>
      <c r="AF15" s="15">
        <f t="shared" si="4"/>
        <v>21106.450377134679</v>
      </c>
      <c r="AG15" s="195">
        <f t="shared" ref="AG15:AH15" si="5">IF(ISERROR((AG12*1000/AG14)*4),0,(AG12*1000/AG14)*4)</f>
        <v>21077.334860231844</v>
      </c>
      <c r="AH15" s="15">
        <f t="shared" si="5"/>
        <v>21636.166080663232</v>
      </c>
      <c r="AI15" s="15">
        <f>IF(ISERROR((AI12*1000/AI14)/3*4),0,(AI12*1000/AI14)*4/4)</f>
        <v>21375.259515046346</v>
      </c>
      <c r="AJ15" s="69"/>
      <c r="AK15" s="15">
        <f t="shared" ref="AK15:AN15" si="6">IF(ISERROR((AK12*1000/AK14)*4),0,(AK12*1000/AK14)*4)</f>
        <v>20503.688403895503</v>
      </c>
      <c r="AL15" s="15">
        <f t="shared" si="6"/>
        <v>20544.924414039568</v>
      </c>
      <c r="AM15" s="15">
        <f t="shared" si="6"/>
        <v>20290.76991395513</v>
      </c>
      <c r="AN15" s="15">
        <f t="shared" si="6"/>
        <v>20719.772148118212</v>
      </c>
      <c r="AO15" s="69"/>
      <c r="AP15" s="15">
        <f>IF(ISERROR((AP12*1000/AP14)/4*4),0,(AP12*1000/AP14)*4/4)</f>
        <v>20780.807812829706</v>
      </c>
    </row>
    <row r="16" spans="1:42" s="224" customFormat="1">
      <c r="A16" s="69"/>
      <c r="B16" s="70"/>
      <c r="C16" s="69"/>
      <c r="D16" s="69"/>
      <c r="E16" s="69"/>
      <c r="F16" s="69"/>
      <c r="G16" s="71"/>
      <c r="H16" s="71"/>
      <c r="I16" s="71"/>
      <c r="J16" s="71"/>
      <c r="K16" s="71"/>
      <c r="L16" s="69"/>
      <c r="M16" s="71"/>
      <c r="N16" s="71"/>
      <c r="O16" s="221"/>
      <c r="P16" s="71"/>
      <c r="Q16" s="71"/>
      <c r="R16" s="69"/>
      <c r="S16" s="71"/>
      <c r="T16" s="71"/>
      <c r="U16" s="221"/>
      <c r="V16" s="71"/>
      <c r="W16" s="71"/>
      <c r="X16" s="69"/>
      <c r="Y16" s="71"/>
      <c r="Z16" s="71"/>
      <c r="AA16" s="221"/>
      <c r="AB16" s="71"/>
      <c r="AC16" s="71"/>
      <c r="AD16" s="69"/>
      <c r="AE16" s="71"/>
      <c r="AF16" s="71"/>
      <c r="AG16" s="221"/>
      <c r="AH16" s="71"/>
      <c r="AI16" s="71"/>
      <c r="AJ16" s="69"/>
      <c r="AK16" s="71"/>
      <c r="AL16" s="71"/>
      <c r="AM16" s="71"/>
      <c r="AN16" s="71"/>
      <c r="AO16" s="69"/>
      <c r="AP16" s="71"/>
    </row>
    <row r="17" spans="1:42" s="190" customFormat="1" ht="3" customHeight="1">
      <c r="A17" s="32"/>
      <c r="B17" s="32"/>
      <c r="C17" s="32"/>
      <c r="D17" s="32"/>
      <c r="E17" s="32"/>
      <c r="F17" s="32"/>
      <c r="G17" s="28"/>
      <c r="H17" s="28"/>
      <c r="I17" s="28"/>
      <c r="J17" s="28"/>
      <c r="K17" s="28"/>
      <c r="L17" s="32"/>
      <c r="M17" s="28"/>
      <c r="N17" s="28"/>
      <c r="O17" s="222"/>
      <c r="P17" s="28"/>
      <c r="Q17" s="28"/>
      <c r="R17" s="32"/>
      <c r="S17" s="28"/>
      <c r="T17" s="28"/>
      <c r="U17" s="222"/>
      <c r="V17" s="28"/>
      <c r="W17" s="28"/>
      <c r="X17" s="32"/>
      <c r="Y17" s="28"/>
      <c r="Z17" s="28"/>
      <c r="AA17" s="222"/>
      <c r="AB17" s="28"/>
      <c r="AC17" s="28"/>
      <c r="AD17" s="32"/>
      <c r="AE17" s="28"/>
      <c r="AF17" s="28"/>
      <c r="AG17" s="222"/>
      <c r="AH17" s="28"/>
      <c r="AI17" s="28"/>
      <c r="AJ17" s="32"/>
      <c r="AK17" s="28"/>
      <c r="AL17" s="28"/>
      <c r="AM17" s="28"/>
      <c r="AN17" s="28"/>
      <c r="AO17" s="32"/>
      <c r="AP17" s="28"/>
    </row>
    <row r="18" spans="1:42" s="224" customFormat="1">
      <c r="A18" s="69"/>
      <c r="B18" s="68" t="s">
        <v>316</v>
      </c>
      <c r="C18" s="69"/>
      <c r="D18" s="69"/>
      <c r="E18" s="69"/>
      <c r="F18" s="69"/>
      <c r="G18" s="72">
        <v>22331.462547068728</v>
      </c>
      <c r="H18" s="72">
        <v>22326.411621108837</v>
      </c>
      <c r="I18" s="72">
        <v>22467.482641986382</v>
      </c>
      <c r="J18" s="72">
        <v>22549.820296850507</v>
      </c>
      <c r="K18" s="72">
        <v>22549.820296850507</v>
      </c>
      <c r="L18" s="69"/>
      <c r="M18" s="72">
        <v>22990.166512686694</v>
      </c>
      <c r="N18" s="72">
        <v>25229.514779576893</v>
      </c>
      <c r="O18" s="197">
        <v>25319.45275570036</v>
      </c>
      <c r="P18" s="72">
        <v>25977.973353200348</v>
      </c>
      <c r="Q18" s="72">
        <f>P18</f>
        <v>25977.973353200348</v>
      </c>
      <c r="R18" s="69"/>
      <c r="S18" s="72">
        <v>26669.807843900489</v>
      </c>
      <c r="T18" s="72">
        <v>26937.586530700508</v>
      </c>
      <c r="U18" s="197">
        <v>27469.051925900552</v>
      </c>
      <c r="V18" s="72">
        <v>28074</v>
      </c>
      <c r="W18" s="72">
        <f>V18</f>
        <v>28074</v>
      </c>
      <c r="X18" s="69"/>
      <c r="Y18" s="321" t="s">
        <v>14</v>
      </c>
      <c r="Z18" s="321" t="s">
        <v>14</v>
      </c>
      <c r="AA18" s="197" t="s">
        <v>14</v>
      </c>
      <c r="AB18" s="72" t="s">
        <v>14</v>
      </c>
      <c r="AC18" s="72" t="str">
        <f>AA18</f>
        <v>NA</v>
      </c>
      <c r="AD18" s="69"/>
      <c r="AE18" s="321" t="s">
        <v>14</v>
      </c>
      <c r="AF18" s="321" t="s">
        <v>14</v>
      </c>
      <c r="AG18" s="197" t="s">
        <v>14</v>
      </c>
      <c r="AH18" s="72" t="s">
        <v>14</v>
      </c>
      <c r="AI18" s="72" t="str">
        <f>AE18</f>
        <v>NA</v>
      </c>
      <c r="AJ18" s="69"/>
      <c r="AK18" s="72" t="s">
        <v>14</v>
      </c>
      <c r="AL18" s="72" t="s">
        <v>14</v>
      </c>
      <c r="AM18" s="72" t="s">
        <v>14</v>
      </c>
      <c r="AN18" s="72" t="s">
        <v>14</v>
      </c>
      <c r="AO18" s="69"/>
      <c r="AP18" s="72" t="s">
        <v>14</v>
      </c>
    </row>
    <row r="19" spans="1:42" s="224" customFormat="1">
      <c r="A19" s="69"/>
      <c r="B19" s="35" t="s">
        <v>225</v>
      </c>
      <c r="C19" s="69"/>
      <c r="D19" s="69"/>
      <c r="E19" s="69"/>
      <c r="F19" s="69"/>
      <c r="G19" s="15">
        <v>28932.462547068746</v>
      </c>
      <c r="H19" s="15">
        <v>28541.411621108826</v>
      </c>
      <c r="I19" s="15">
        <v>29583.482641986502</v>
      </c>
      <c r="J19" s="15">
        <v>30389.820296850565</v>
      </c>
      <c r="K19" s="15">
        <v>30389.820296850565</v>
      </c>
      <c r="L19" s="69"/>
      <c r="M19" s="15">
        <v>31793.666512686665</v>
      </c>
      <c r="N19" s="15">
        <v>31797.514779577315</v>
      </c>
      <c r="O19" s="195">
        <v>32137.452755700364</v>
      </c>
      <c r="P19" s="15">
        <v>32763.973353200396</v>
      </c>
      <c r="Q19" s="15">
        <f>P19</f>
        <v>32763.973353200396</v>
      </c>
      <c r="R19" s="69"/>
      <c r="S19" s="15">
        <v>33694.807843900482</v>
      </c>
      <c r="T19" s="15">
        <v>34220.586530700515</v>
      </c>
      <c r="U19" s="195">
        <v>34211.051925900552</v>
      </c>
      <c r="V19" s="15">
        <v>34778.838311700645</v>
      </c>
      <c r="W19" s="15">
        <f>V19</f>
        <v>34778.838311700645</v>
      </c>
      <c r="X19" s="69"/>
      <c r="Y19" s="15">
        <v>34778.838311700645</v>
      </c>
      <c r="Z19" s="15">
        <v>34609.540668000496</v>
      </c>
      <c r="AA19" s="195">
        <v>34978.540691600472</v>
      </c>
      <c r="AB19" s="15">
        <v>34364.790695800468</v>
      </c>
      <c r="AC19" s="15">
        <f>AB19</f>
        <v>34364.790695800468</v>
      </c>
      <c r="AD19" s="69"/>
      <c r="AE19" s="15">
        <v>34738.311977400401</v>
      </c>
      <c r="AF19" s="15">
        <v>35134.421648000352</v>
      </c>
      <c r="AG19" s="195">
        <v>34474.421635900319</v>
      </c>
      <c r="AH19" s="15">
        <v>34494.421662400309</v>
      </c>
      <c r="AI19" s="15">
        <f>AH19</f>
        <v>34494.421662400309</v>
      </c>
      <c r="AJ19" s="69"/>
      <c r="AK19" s="15">
        <v>34674.421682400331</v>
      </c>
      <c r="AL19" s="15">
        <v>36400.789047500279</v>
      </c>
      <c r="AM19" s="15">
        <v>37611.164436000217</v>
      </c>
      <c r="AN19" s="15">
        <v>37222.499776500226</v>
      </c>
      <c r="AO19" s="69"/>
      <c r="AP19" s="15">
        <f>AN19</f>
        <v>37222.499776500226</v>
      </c>
    </row>
    <row r="20" spans="1:42" s="224" customFormat="1">
      <c r="A20" s="69"/>
      <c r="B20" s="35" t="s">
        <v>241</v>
      </c>
      <c r="C20" s="69"/>
      <c r="D20" s="69"/>
      <c r="E20" s="69"/>
      <c r="F20" s="69"/>
      <c r="G20" s="15">
        <v>21563.224075437967</v>
      </c>
      <c r="H20" s="15">
        <f>(G18+H18)/2</f>
        <v>22328.937084088782</v>
      </c>
      <c r="I20" s="15">
        <v>22396.947131547611</v>
      </c>
      <c r="J20" s="15">
        <v>22508.651469418444</v>
      </c>
      <c r="K20" s="15">
        <v>21672.402950328855</v>
      </c>
      <c r="L20" s="69"/>
      <c r="M20" s="15">
        <f>(K18+M18)/2</f>
        <v>22769.9934047686</v>
      </c>
      <c r="N20" s="15">
        <f>(M18+N18)/2</f>
        <v>24109.840646131794</v>
      </c>
      <c r="O20" s="195">
        <v>25274.483767638478</v>
      </c>
      <c r="P20" s="15">
        <v>25648.71305445044</v>
      </c>
      <c r="Q20" s="15">
        <f>(K18+Q18)/2</f>
        <v>24263.896825025426</v>
      </c>
      <c r="R20" s="69"/>
      <c r="S20" s="15">
        <v>26323.89059855045</v>
      </c>
      <c r="T20" s="15">
        <v>26803.697187300568</v>
      </c>
      <c r="U20" s="195">
        <v>27203.319228300621</v>
      </c>
      <c r="V20" s="15">
        <v>27771.525962950276</v>
      </c>
      <c r="W20" s="15">
        <f>(W18+Q18)/2</f>
        <v>27025.986676600172</v>
      </c>
      <c r="X20" s="69"/>
      <c r="Y20" s="322" t="s">
        <v>14</v>
      </c>
      <c r="Z20" s="322" t="s">
        <v>14</v>
      </c>
      <c r="AA20" s="195" t="s">
        <v>14</v>
      </c>
      <c r="AB20" s="15" t="s">
        <v>14</v>
      </c>
      <c r="AC20" s="15" t="s">
        <v>14</v>
      </c>
      <c r="AD20" s="69"/>
      <c r="AE20" s="322" t="s">
        <v>14</v>
      </c>
      <c r="AF20" s="322" t="s">
        <v>14</v>
      </c>
      <c r="AG20" s="195" t="s">
        <v>14</v>
      </c>
      <c r="AH20" s="15" t="s">
        <v>14</v>
      </c>
      <c r="AI20" s="15" t="s">
        <v>14</v>
      </c>
      <c r="AJ20" s="69"/>
      <c r="AK20" s="15" t="s">
        <v>14</v>
      </c>
      <c r="AL20" s="15" t="s">
        <v>14</v>
      </c>
      <c r="AM20" s="15" t="s">
        <v>14</v>
      </c>
      <c r="AN20" s="15" t="s">
        <v>14</v>
      </c>
      <c r="AO20" s="69"/>
      <c r="AP20" s="15" t="s">
        <v>14</v>
      </c>
    </row>
    <row r="21" spans="1:42" s="224" customFormat="1">
      <c r="A21" s="69"/>
      <c r="B21" s="35" t="s">
        <v>242</v>
      </c>
      <c r="C21" s="69"/>
      <c r="D21" s="69"/>
      <c r="E21" s="69"/>
      <c r="F21" s="69"/>
      <c r="G21" s="15">
        <v>28470.176456390356</v>
      </c>
      <c r="H21" s="15">
        <f>(G19+H19)/2</f>
        <v>28736.937084088786</v>
      </c>
      <c r="I21" s="15">
        <v>29062.447131547662</v>
      </c>
      <c r="J21" s="15">
        <v>29986.651469418532</v>
      </c>
      <c r="K21" s="15">
        <v>29198.855331281266</v>
      </c>
      <c r="L21" s="69"/>
      <c r="M21" s="15">
        <f>(K19+M19)/2</f>
        <v>31091.743404768615</v>
      </c>
      <c r="N21" s="15">
        <f>(M19+N19)/2</f>
        <v>31795.59064613199</v>
      </c>
      <c r="O21" s="195">
        <v>31967.483767638776</v>
      </c>
      <c r="P21" s="15">
        <v>32450.713054450214</v>
      </c>
      <c r="Q21" s="15">
        <f>(K19+Q19)/2</f>
        <v>31576.89682502548</v>
      </c>
      <c r="R21" s="69"/>
      <c r="S21" s="15">
        <v>33229.390598550191</v>
      </c>
      <c r="T21" s="15">
        <v>33957.697187300204</v>
      </c>
      <c r="U21" s="195">
        <v>34215.819228300257</v>
      </c>
      <c r="V21" s="15">
        <v>34494.945118800308</v>
      </c>
      <c r="W21" s="15">
        <f>(W19+Q19)/2</f>
        <v>33771.405832450517</v>
      </c>
      <c r="X21" s="69"/>
      <c r="Y21" s="15">
        <v>34778.83831170031</v>
      </c>
      <c r="Z21" s="15">
        <v>34694.189489850265</v>
      </c>
      <c r="AA21" s="195">
        <v>34794.040679800208</v>
      </c>
      <c r="AB21" s="15">
        <v>34671.665690150214</v>
      </c>
      <c r="AC21" s="15">
        <f>(AC19+W19)/2</f>
        <v>34571.81450375056</v>
      </c>
      <c r="AD21" s="69"/>
      <c r="AE21" s="15">
        <v>34551.551336100209</v>
      </c>
      <c r="AF21" s="15">
        <v>34936.366815750196</v>
      </c>
      <c r="AG21" s="195">
        <v>34804.42164195019</v>
      </c>
      <c r="AH21" s="15">
        <v>34484.421649150187</v>
      </c>
      <c r="AI21" s="15">
        <f>(AI19+AC19)/2</f>
        <v>34429.606179100389</v>
      </c>
      <c r="AJ21" s="69"/>
      <c r="AK21" s="15">
        <v>34584.421672400174</v>
      </c>
      <c r="AL21" s="15">
        <v>35537.60536495017</v>
      </c>
      <c r="AM21" s="15">
        <v>37005.976741750157</v>
      </c>
      <c r="AN21" s="15">
        <v>37416.832106250164</v>
      </c>
      <c r="AO21" s="69"/>
      <c r="AP21" s="15">
        <f>(AP19+AI19)/2</f>
        <v>35858.460719450268</v>
      </c>
    </row>
    <row r="22" spans="1:42" s="224" customFormat="1">
      <c r="A22" s="69"/>
      <c r="B22" s="35" t="s">
        <v>55</v>
      </c>
      <c r="C22" s="116"/>
      <c r="D22" s="116"/>
      <c r="E22" s="116"/>
      <c r="F22" s="116"/>
      <c r="G22" s="115">
        <f t="shared" ref="G22:H22" si="7">IF(G20&gt;0,G14/G20,0)</f>
        <v>1.6307858174165808</v>
      </c>
      <c r="H22" s="115">
        <f t="shared" si="7"/>
        <v>1.5877155220819932</v>
      </c>
      <c r="I22" s="115">
        <v>1.5800814187819467</v>
      </c>
      <c r="J22" s="115">
        <v>1.6037611159889125</v>
      </c>
      <c r="K22" s="115">
        <v>1.6400350289472938</v>
      </c>
      <c r="L22" s="116"/>
      <c r="M22" s="115">
        <f t="shared" ref="M22:N22" si="8">IF(M20&gt;0,M14/M20,0)</f>
        <v>1.6417879151502508</v>
      </c>
      <c r="N22" s="115">
        <f t="shared" si="8"/>
        <v>1.5915285614364423</v>
      </c>
      <c r="O22" s="223">
        <v>1.5313468063611535</v>
      </c>
      <c r="P22" s="115">
        <v>1.5359445098226623</v>
      </c>
      <c r="Q22" s="115">
        <f t="shared" ref="Q22" si="9">IF(Q20&gt;0,Q14/Q20,0)</f>
        <v>1.575138580402365</v>
      </c>
      <c r="R22" s="116"/>
      <c r="S22" s="115">
        <v>1.537652644789099</v>
      </c>
      <c r="T22" s="115">
        <v>1.5605682942806238</v>
      </c>
      <c r="U22" s="223">
        <v>1.5919564681263838</v>
      </c>
      <c r="V22" s="115">
        <f>V14/V20</f>
        <v>1.5898118115260245</v>
      </c>
      <c r="W22" s="115">
        <f>IF(W20&gt;0,W14/W20,0)</f>
        <v>1.55757495567949</v>
      </c>
      <c r="X22" s="116"/>
      <c r="Y22" s="323" t="s">
        <v>14</v>
      </c>
      <c r="Z22" s="323" t="s">
        <v>14</v>
      </c>
      <c r="AA22" s="223" t="s">
        <v>14</v>
      </c>
      <c r="AB22" s="115" t="s">
        <v>14</v>
      </c>
      <c r="AC22" s="115" t="s">
        <v>14</v>
      </c>
      <c r="AD22" s="116"/>
      <c r="AE22" s="323" t="s">
        <v>14</v>
      </c>
      <c r="AF22" s="323" t="s">
        <v>14</v>
      </c>
      <c r="AG22" s="223" t="s">
        <v>14</v>
      </c>
      <c r="AH22" s="115" t="s">
        <v>14</v>
      </c>
      <c r="AI22" s="115" t="s">
        <v>14</v>
      </c>
      <c r="AJ22" s="116"/>
      <c r="AK22" s="115" t="s">
        <v>14</v>
      </c>
      <c r="AL22" s="115" t="s">
        <v>14</v>
      </c>
      <c r="AM22" s="115" t="s">
        <v>14</v>
      </c>
      <c r="AN22" s="115" t="s">
        <v>14</v>
      </c>
      <c r="AO22" s="116"/>
      <c r="AP22" s="115" t="s">
        <v>14</v>
      </c>
    </row>
    <row r="23" spans="1:42" s="224" customFormat="1">
      <c r="A23" s="69"/>
      <c r="B23" s="35" t="s">
        <v>56</v>
      </c>
      <c r="C23" s="116"/>
      <c r="D23" s="116"/>
      <c r="E23" s="116"/>
      <c r="F23" s="116"/>
      <c r="G23" s="115">
        <f t="shared" ref="G23:H23" si="10">IF(G21&gt;0,G14/G21,0)</f>
        <v>1.2351521619075507</v>
      </c>
      <c r="H23" s="115">
        <f t="shared" si="10"/>
        <v>1.2336735782335426</v>
      </c>
      <c r="I23" s="115">
        <v>1.2176882366380215</v>
      </c>
      <c r="J23" s="115">
        <v>1.2038189738128831</v>
      </c>
      <c r="K23" s="115">
        <v>1.217290869684251</v>
      </c>
      <c r="L23" s="116"/>
      <c r="M23" s="115">
        <f t="shared" ref="M23:N23" si="11">IF(M21&gt;0,M14/M21,0)</f>
        <v>1.2023610099093511</v>
      </c>
      <c r="N23" s="115">
        <f t="shared" si="11"/>
        <v>1.2068182795235471</v>
      </c>
      <c r="O23" s="223">
        <v>1.2107302620790166</v>
      </c>
      <c r="P23" s="115">
        <v>1.2139948953940618</v>
      </c>
      <c r="Q23" s="115">
        <f t="shared" ref="Q23" si="12">IF(Q21&gt;0,Q14/Q21,0)</f>
        <v>1.2103469258483464</v>
      </c>
      <c r="R23" s="116"/>
      <c r="S23" s="115">
        <v>1.2181084055681124</v>
      </c>
      <c r="T23" s="115">
        <v>1.2317973085537606</v>
      </c>
      <c r="U23" s="223">
        <v>1.2656864858632626</v>
      </c>
      <c r="V23" s="115">
        <v>1.2799411579853974</v>
      </c>
      <c r="W23" s="115">
        <f t="shared" ref="W23" si="13">IF(W21&gt;0,W14/W21,0)</f>
        <v>1.2464686903721209</v>
      </c>
      <c r="X23" s="116"/>
      <c r="Y23" s="323" t="s">
        <v>14</v>
      </c>
      <c r="Z23" s="323" t="s">
        <v>14</v>
      </c>
      <c r="AA23" s="223" t="s">
        <v>14</v>
      </c>
      <c r="AB23" s="115" t="s">
        <v>14</v>
      </c>
      <c r="AC23" s="115" t="s">
        <v>14</v>
      </c>
      <c r="AD23" s="116"/>
      <c r="AE23" s="323" t="s">
        <v>14</v>
      </c>
      <c r="AF23" s="323" t="s">
        <v>14</v>
      </c>
      <c r="AG23" s="223" t="s">
        <v>14</v>
      </c>
      <c r="AH23" s="115" t="s">
        <v>14</v>
      </c>
      <c r="AI23" s="115" t="s">
        <v>14</v>
      </c>
      <c r="AJ23" s="116"/>
      <c r="AK23" s="115" t="s">
        <v>14</v>
      </c>
      <c r="AL23" s="115" t="s">
        <v>14</v>
      </c>
      <c r="AM23" s="115" t="s">
        <v>14</v>
      </c>
      <c r="AN23" s="115" t="s">
        <v>14</v>
      </c>
      <c r="AO23" s="116"/>
      <c r="AP23" s="115" t="s">
        <v>14</v>
      </c>
    </row>
    <row r="24" spans="1:42">
      <c r="B24" s="36"/>
      <c r="G24" s="66"/>
      <c r="H24" s="66"/>
      <c r="I24" s="66"/>
      <c r="J24" s="66"/>
      <c r="K24" s="66"/>
      <c r="M24" s="66"/>
      <c r="N24" s="66"/>
      <c r="O24" s="198"/>
      <c r="P24" s="66"/>
      <c r="Q24" s="66"/>
      <c r="S24" s="66"/>
      <c r="T24" s="66"/>
      <c r="U24" s="198"/>
      <c r="V24" s="66"/>
      <c r="W24" s="66"/>
      <c r="Y24" s="66"/>
      <c r="Z24" s="66"/>
      <c r="AA24" s="198"/>
      <c r="AB24" s="66"/>
      <c r="AC24" s="66"/>
      <c r="AE24" s="66"/>
      <c r="AF24" s="66"/>
      <c r="AG24" s="198"/>
      <c r="AH24" s="66"/>
      <c r="AI24" s="66"/>
      <c r="AK24" s="66"/>
      <c r="AL24" s="66"/>
      <c r="AM24" s="66"/>
      <c r="AN24" s="66"/>
      <c r="AP24" s="66"/>
    </row>
    <row r="25" spans="1:42" s="190" customFormat="1" ht="3" customHeight="1">
      <c r="A25" s="32"/>
      <c r="B25" s="32"/>
      <c r="C25" s="32"/>
      <c r="D25" s="32"/>
      <c r="E25" s="32"/>
      <c r="F25" s="32"/>
      <c r="G25" s="28"/>
      <c r="H25" s="28"/>
      <c r="I25" s="28"/>
      <c r="J25" s="28"/>
      <c r="K25" s="28"/>
      <c r="L25" s="32"/>
      <c r="M25" s="28"/>
      <c r="N25" s="28"/>
      <c r="O25" s="222"/>
      <c r="P25" s="28"/>
      <c r="Q25" s="28"/>
      <c r="R25" s="32"/>
      <c r="S25" s="28"/>
      <c r="T25" s="28"/>
      <c r="U25" s="222"/>
      <c r="V25" s="28"/>
      <c r="W25" s="28"/>
      <c r="X25" s="32"/>
      <c r="Y25" s="28"/>
      <c r="Z25" s="28"/>
      <c r="AA25" s="222"/>
      <c r="AB25" s="28"/>
      <c r="AC25" s="28"/>
      <c r="AD25" s="32"/>
      <c r="AE25" s="28"/>
      <c r="AF25" s="28"/>
      <c r="AG25" s="222"/>
      <c r="AH25" s="28"/>
      <c r="AI25" s="28"/>
      <c r="AJ25" s="32"/>
      <c r="AK25" s="28"/>
      <c r="AL25" s="28"/>
      <c r="AM25" s="28"/>
      <c r="AN25" s="28"/>
      <c r="AO25" s="32"/>
      <c r="AP25" s="28"/>
    </row>
    <row r="26" spans="1:42">
      <c r="B26" s="68"/>
      <c r="G26" s="72"/>
      <c r="H26" s="72"/>
      <c r="I26" s="72"/>
      <c r="J26" s="72"/>
      <c r="K26" s="72"/>
      <c r="M26" s="72"/>
      <c r="N26" s="72"/>
      <c r="O26" s="197"/>
      <c r="P26" s="72"/>
      <c r="Q26" s="72"/>
      <c r="S26" s="72"/>
      <c r="T26" s="72"/>
      <c r="U26" s="197"/>
      <c r="V26" s="72"/>
      <c r="W26" s="72"/>
      <c r="Y26" s="72"/>
      <c r="Z26" s="72"/>
      <c r="AA26" s="197"/>
      <c r="AB26" s="72"/>
      <c r="AC26" s="72"/>
      <c r="AE26" s="72"/>
      <c r="AF26" s="72"/>
      <c r="AG26" s="197"/>
      <c r="AH26" s="72"/>
      <c r="AI26" s="72"/>
      <c r="AK26" s="72"/>
      <c r="AL26" s="72"/>
      <c r="AM26" s="72"/>
      <c r="AN26" s="72"/>
      <c r="AP26" s="72"/>
    </row>
    <row r="27" spans="1:42" s="224" customFormat="1">
      <c r="A27" s="69"/>
      <c r="B27" s="35" t="s">
        <v>346</v>
      </c>
      <c r="C27" s="69"/>
      <c r="D27" s="69"/>
      <c r="E27" s="69"/>
      <c r="F27" s="69"/>
      <c r="G27" s="15">
        <f>IF(G20&gt;0,G12*1000/G20*4,0)</f>
        <v>32514.324096476164</v>
      </c>
      <c r="H27" s="175">
        <f>IF(H20&gt;0,H12*1000/H20*4,0)</f>
        <v>32661.856836618179</v>
      </c>
      <c r="I27" s="15">
        <f>IF(I20&gt;0,I12*1000/I20*4,0)</f>
        <v>33068.951184002937</v>
      </c>
      <c r="J27" s="15">
        <v>35225.590785032</v>
      </c>
      <c r="K27" s="15">
        <v>34190.282296449288</v>
      </c>
      <c r="L27" s="69"/>
      <c r="M27" s="15">
        <f>IF(M20&gt;0,M12*1000/M20*4,0)</f>
        <v>34437.142738668161</v>
      </c>
      <c r="N27" s="175">
        <f>IF(N20&gt;0,N12*1000/N20*4,0)</f>
        <v>32429.489672462751</v>
      </c>
      <c r="O27" s="195">
        <v>30997.001881756845</v>
      </c>
      <c r="P27" s="15">
        <v>32219.059363246251</v>
      </c>
      <c r="Q27" s="15">
        <f>IF(Q20&gt;0,Q12*1000/Q20/4*4,0)</f>
        <v>32721.598611889553</v>
      </c>
      <c r="R27" s="69"/>
      <c r="S27" s="15">
        <v>32149.961324463882</v>
      </c>
      <c r="T27" s="175">
        <v>32935.074114515694</v>
      </c>
      <c r="U27" s="195">
        <v>33547.68580338086</v>
      </c>
      <c r="V27" s="15">
        <f>IF(V20&gt;0,V12*1000/V20*4,0)</f>
        <v>33960.800036981767</v>
      </c>
      <c r="W27" s="15">
        <f>IF(W20&gt;0,W12*1000/W20*4/4,0)</f>
        <v>33161.097013649029</v>
      </c>
      <c r="X27" s="69"/>
      <c r="Y27" s="322" t="s">
        <v>14</v>
      </c>
      <c r="Z27" s="105" t="s">
        <v>14</v>
      </c>
      <c r="AA27" s="195" t="s">
        <v>14</v>
      </c>
      <c r="AB27" s="15" t="s">
        <v>14</v>
      </c>
      <c r="AC27" s="15" t="s">
        <v>14</v>
      </c>
      <c r="AD27" s="69"/>
      <c r="AE27" s="322" t="s">
        <v>14</v>
      </c>
      <c r="AF27" s="105" t="s">
        <v>14</v>
      </c>
      <c r="AG27" s="195" t="s">
        <v>14</v>
      </c>
      <c r="AH27" s="15" t="s">
        <v>14</v>
      </c>
      <c r="AI27" s="322" t="s">
        <v>14</v>
      </c>
      <c r="AJ27" s="69"/>
      <c r="AK27" s="15" t="s">
        <v>14</v>
      </c>
      <c r="AL27" s="15" t="s">
        <v>14</v>
      </c>
      <c r="AM27" s="15" t="s">
        <v>14</v>
      </c>
      <c r="AN27" s="15" t="s">
        <v>14</v>
      </c>
      <c r="AO27" s="69"/>
      <c r="AP27" s="322" t="s">
        <v>14</v>
      </c>
    </row>
    <row r="28" spans="1:42" s="224" customFormat="1">
      <c r="A28" s="69"/>
      <c r="B28" s="35" t="s">
        <v>345</v>
      </c>
      <c r="C28" s="69"/>
      <c r="D28" s="69"/>
      <c r="E28" s="69"/>
      <c r="F28" s="69"/>
      <c r="G28" s="15">
        <f>IF(G21&gt;0,G12*1000/G21*4,0)</f>
        <v>24626.249058472455</v>
      </c>
      <c r="H28" s="15">
        <f>IF(H21&gt;0,H12*1000/H21*4,0)</f>
        <v>25378.645755471534</v>
      </c>
      <c r="I28" s="15">
        <f>IF(I21&gt;0,I12*1000/I21*4,0)</f>
        <v>25484.55565394782</v>
      </c>
      <c r="J28" s="15">
        <v>26441.116527907474</v>
      </c>
      <c r="K28" s="15">
        <v>25377.213130691212</v>
      </c>
      <c r="L28" s="69"/>
      <c r="M28" s="15">
        <f>IF(M21&gt;0,M12*1000/M21*4,0)</f>
        <v>25219.991778212236</v>
      </c>
      <c r="N28" s="15">
        <f>IF(N21&gt;0,N12*1000/N21*4,0)</f>
        <v>24590.511210823188</v>
      </c>
      <c r="O28" s="195">
        <v>24507.190700414321</v>
      </c>
      <c r="P28" s="15">
        <v>25465.616336553205</v>
      </c>
      <c r="Q28" s="15">
        <f>IF(Q21&gt;0,Q12*1000/Q21/4*4,0)</f>
        <v>25143.493265606623</v>
      </c>
      <c r="R28" s="69"/>
      <c r="S28" s="15">
        <v>25468.78078136468</v>
      </c>
      <c r="T28" s="15">
        <v>25996.514090388038</v>
      </c>
      <c r="U28" s="195">
        <v>26672.119121007938</v>
      </c>
      <c r="V28" s="15">
        <v>27341.491244628</v>
      </c>
      <c r="W28" s="15">
        <f>IF(W21&gt;0,W12*1000/W21*4/4,0)</f>
        <v>26537.579469409182</v>
      </c>
      <c r="X28" s="69"/>
      <c r="Y28" s="15">
        <v>23165.971855291828</v>
      </c>
      <c r="Z28" s="15">
        <v>24719.308296295036</v>
      </c>
      <c r="AA28" s="195">
        <v>25812.128486795522</v>
      </c>
      <c r="AB28" s="15">
        <v>26344.109148947522</v>
      </c>
      <c r="AC28" s="15">
        <f>IF(AC21&gt;0,AC12*1000/AC21*4/4,0)</f>
        <v>25127.436897477888</v>
      </c>
      <c r="AD28" s="69"/>
      <c r="AE28" s="15">
        <v>27351.665622104869</v>
      </c>
      <c r="AF28" s="15">
        <v>29128.299375697636</v>
      </c>
      <c r="AG28" s="195">
        <v>30013.521416527357</v>
      </c>
      <c r="AH28" s="15">
        <v>31901.410255534112</v>
      </c>
      <c r="AI28" s="15">
        <f>IF(AI21&gt;0,AI12*1000/AI21*4/4,0)</f>
        <v>29824.508781823712</v>
      </c>
      <c r="AJ28" s="69"/>
      <c r="AK28" s="15">
        <v>31785.250268317159</v>
      </c>
      <c r="AL28" s="15">
        <v>32562.199486290418</v>
      </c>
      <c r="AM28" s="15">
        <v>31664.115625248611</v>
      </c>
      <c r="AN28" s="15">
        <v>32602.071224800919</v>
      </c>
      <c r="AO28" s="69"/>
      <c r="AP28" s="15">
        <f>IF(AP21&gt;0,AP12*1000/AP21*4/4,0)</f>
        <v>32405.775037842341</v>
      </c>
    </row>
    <row r="29" spans="1:42">
      <c r="B29" s="36"/>
      <c r="G29" s="66"/>
      <c r="H29" s="66"/>
      <c r="I29" s="66"/>
      <c r="J29" s="66"/>
      <c r="K29" s="66"/>
      <c r="M29" s="66"/>
      <c r="N29" s="66"/>
      <c r="O29" s="66"/>
      <c r="P29" s="66"/>
      <c r="Q29" s="66"/>
      <c r="S29" s="66"/>
      <c r="T29" s="66"/>
      <c r="U29" s="66"/>
      <c r="V29" s="66"/>
      <c r="W29" s="66"/>
      <c r="Y29" s="66"/>
      <c r="Z29" s="66"/>
      <c r="AA29" s="66"/>
      <c r="AB29" s="66"/>
      <c r="AC29" s="66"/>
      <c r="AE29" s="66"/>
      <c r="AF29" s="66"/>
      <c r="AG29" s="66"/>
      <c r="AH29" s="66"/>
      <c r="AI29" s="66"/>
      <c r="AK29" s="66"/>
      <c r="AL29" s="66"/>
      <c r="AM29" s="66"/>
      <c r="AN29" s="66"/>
      <c r="AP29" s="66"/>
    </row>
    <row r="30" spans="1:42">
      <c r="B30" s="32"/>
      <c r="D30" s="28"/>
      <c r="E30" s="28"/>
      <c r="F30" s="28"/>
      <c r="G30" s="28"/>
      <c r="H30" s="28"/>
      <c r="L30" s="28"/>
      <c r="M30" s="28"/>
      <c r="N30" s="28"/>
      <c r="R30" s="28"/>
      <c r="S30" s="28"/>
      <c r="T30" s="28"/>
      <c r="X30" s="28"/>
      <c r="Y30" s="28"/>
      <c r="Z30" s="28"/>
      <c r="AD30" s="28"/>
      <c r="AE30" s="28"/>
      <c r="AF30" s="28"/>
      <c r="AJ30" s="28"/>
      <c r="AO30" s="28"/>
    </row>
    <row r="31" spans="1:42">
      <c r="B31" s="163" t="s">
        <v>228</v>
      </c>
      <c r="C31" s="161"/>
      <c r="D31" s="162"/>
      <c r="E31" s="159"/>
      <c r="F31" s="159"/>
      <c r="G31" s="159"/>
      <c r="H31" s="159"/>
      <c r="L31" s="159"/>
      <c r="M31" s="159"/>
      <c r="N31" s="159"/>
      <c r="R31" s="159"/>
      <c r="S31" s="159"/>
      <c r="T31" s="159"/>
      <c r="X31" s="159"/>
      <c r="Y31" s="159"/>
      <c r="Z31" s="159"/>
      <c r="AD31" s="159"/>
      <c r="AE31" s="159"/>
      <c r="AF31" s="159"/>
      <c r="AJ31" s="159"/>
      <c r="AO31" s="159"/>
    </row>
    <row r="32" spans="1:42">
      <c r="B32" s="163" t="s">
        <v>227</v>
      </c>
      <c r="C32" s="161"/>
      <c r="D32" s="162"/>
      <c r="E32" s="159"/>
      <c r="F32" s="159"/>
      <c r="G32" s="159"/>
      <c r="H32" s="159"/>
      <c r="L32" s="159"/>
      <c r="M32" s="159"/>
      <c r="N32" s="159"/>
      <c r="R32" s="159"/>
      <c r="S32" s="159"/>
      <c r="T32" s="159"/>
      <c r="X32" s="159"/>
      <c r="Y32" s="159"/>
      <c r="Z32" s="159"/>
      <c r="AD32" s="159"/>
      <c r="AE32" s="159"/>
      <c r="AF32" s="159"/>
      <c r="AJ32" s="159"/>
      <c r="AO32" s="159"/>
    </row>
    <row r="33" spans="1:42">
      <c r="B33" s="160"/>
      <c r="C33" s="161"/>
      <c r="D33" s="162"/>
      <c r="E33" s="159"/>
      <c r="F33" s="159"/>
      <c r="G33" s="159"/>
      <c r="H33" s="159"/>
      <c r="L33" s="159"/>
      <c r="M33" s="159"/>
      <c r="N33" s="159"/>
      <c r="R33" s="159"/>
      <c r="S33" s="159"/>
      <c r="T33" s="159"/>
      <c r="X33" s="159"/>
      <c r="Y33" s="159"/>
      <c r="Z33" s="159"/>
      <c r="AD33" s="159"/>
      <c r="AE33" s="159"/>
      <c r="AF33" s="159"/>
      <c r="AJ33" s="159"/>
      <c r="AO33" s="159"/>
    </row>
    <row r="34" spans="1:42" ht="15">
      <c r="B34" s="164" t="s">
        <v>259</v>
      </c>
      <c r="G34" s="112"/>
      <c r="H34" s="112"/>
      <c r="M34" s="112"/>
      <c r="N34" s="112"/>
      <c r="S34" s="112"/>
      <c r="T34" s="112"/>
      <c r="Y34" s="112"/>
      <c r="Z34" s="112"/>
      <c r="AE34" s="112"/>
      <c r="AF34" s="112"/>
    </row>
    <row r="35" spans="1:42">
      <c r="B35" s="164" t="s">
        <v>260</v>
      </c>
      <c r="G35" s="113"/>
      <c r="H35" s="113"/>
      <c r="M35" s="113"/>
      <c r="N35" s="113"/>
      <c r="S35" s="113"/>
      <c r="T35" s="113"/>
      <c r="Y35" s="113"/>
      <c r="Z35" s="113"/>
      <c r="AE35" s="113"/>
      <c r="AF35" s="113"/>
    </row>
    <row r="36" spans="1:42">
      <c r="B36" s="164" t="s">
        <v>261</v>
      </c>
      <c r="G36" s="113"/>
      <c r="H36" s="113"/>
      <c r="M36" s="113"/>
      <c r="N36" s="113"/>
      <c r="S36" s="113"/>
      <c r="T36" s="113"/>
      <c r="Y36" s="113"/>
      <c r="Z36" s="113"/>
      <c r="AE36" s="113"/>
      <c r="AF36" s="113"/>
    </row>
    <row r="37" spans="1:42">
      <c r="B37" s="164" t="s">
        <v>385</v>
      </c>
      <c r="G37" s="112"/>
      <c r="H37" s="112"/>
      <c r="M37" s="112"/>
      <c r="N37" s="112"/>
      <c r="S37" s="112"/>
      <c r="T37" s="112"/>
      <c r="Y37" s="112"/>
      <c r="Z37" s="112"/>
      <c r="AE37" s="112"/>
      <c r="AF37" s="112"/>
    </row>
    <row r="38" spans="1:42" s="177" customFormat="1">
      <c r="A38" s="2"/>
      <c r="B38" s="2"/>
      <c r="C38" s="2"/>
      <c r="D38" s="2"/>
      <c r="E38" s="2"/>
      <c r="F38" s="2"/>
      <c r="G38" s="305"/>
      <c r="H38" s="305"/>
      <c r="I38" s="2"/>
      <c r="J38" s="2"/>
      <c r="K38" s="2"/>
      <c r="L38" s="2"/>
      <c r="M38" s="305"/>
      <c r="N38" s="305"/>
      <c r="O38" s="2"/>
      <c r="P38" s="2"/>
      <c r="Q38" s="2"/>
      <c r="R38" s="2"/>
      <c r="S38" s="305"/>
      <c r="T38" s="305"/>
      <c r="U38" s="2"/>
      <c r="V38" s="2"/>
      <c r="W38" s="2"/>
      <c r="X38" s="2"/>
      <c r="Y38" s="305"/>
      <c r="Z38" s="305"/>
      <c r="AA38" s="2"/>
      <c r="AB38" s="2"/>
      <c r="AC38" s="2"/>
      <c r="AD38" s="2"/>
      <c r="AE38" s="305"/>
      <c r="AF38" s="305"/>
      <c r="AG38" s="2"/>
      <c r="AH38" s="2"/>
      <c r="AI38" s="2"/>
      <c r="AJ38" s="2"/>
      <c r="AK38" s="2"/>
      <c r="AL38" s="2"/>
      <c r="AM38" s="2"/>
      <c r="AN38" s="2"/>
      <c r="AO38" s="2"/>
      <c r="AP38" s="2"/>
    </row>
    <row r="39" spans="1:42" s="177" customFormat="1">
      <c r="A39" s="2"/>
      <c r="B39" s="2"/>
      <c r="C39" s="2"/>
      <c r="D39" s="2"/>
      <c r="E39" s="2"/>
      <c r="F39" s="2"/>
      <c r="G39" s="305"/>
      <c r="H39" s="305"/>
      <c r="I39" s="2"/>
      <c r="J39" s="2"/>
      <c r="K39" s="2"/>
      <c r="L39" s="2"/>
      <c r="M39" s="305"/>
      <c r="N39" s="305"/>
      <c r="O39" s="2"/>
      <c r="P39" s="2"/>
      <c r="Q39" s="2"/>
      <c r="R39" s="2"/>
      <c r="S39" s="305"/>
      <c r="T39" s="305"/>
      <c r="U39" s="2"/>
      <c r="V39" s="2"/>
      <c r="W39" s="2"/>
      <c r="X39" s="2"/>
      <c r="Y39" s="305"/>
      <c r="Z39" s="305"/>
      <c r="AA39" s="2"/>
      <c r="AB39" s="2"/>
      <c r="AC39" s="2"/>
      <c r="AD39" s="2"/>
      <c r="AE39" s="305"/>
      <c r="AF39" s="305"/>
      <c r="AG39" s="2"/>
      <c r="AH39" s="2"/>
      <c r="AI39" s="2"/>
      <c r="AJ39" s="2"/>
      <c r="AK39" s="2"/>
      <c r="AL39" s="2"/>
      <c r="AM39" s="2"/>
      <c r="AN39" s="2"/>
      <c r="AO39" s="2"/>
      <c r="AP39" s="2"/>
    </row>
    <row r="40" spans="1:42" s="177" customFormat="1">
      <c r="A40" s="2"/>
      <c r="B40" s="164" t="s">
        <v>311</v>
      </c>
      <c r="C40" s="2"/>
      <c r="D40" s="2"/>
      <c r="E40" s="2"/>
      <c r="F40" s="2"/>
      <c r="G40" s="305"/>
      <c r="H40" s="305"/>
      <c r="I40" s="2"/>
      <c r="J40" s="2"/>
      <c r="K40" s="2"/>
      <c r="L40" s="2"/>
      <c r="M40" s="305"/>
      <c r="N40" s="305"/>
      <c r="O40" s="2"/>
      <c r="P40" s="2"/>
      <c r="Q40" s="2"/>
      <c r="R40" s="2"/>
      <c r="S40" s="305"/>
      <c r="T40" s="305"/>
      <c r="U40" s="2"/>
      <c r="V40" s="2"/>
      <c r="W40" s="2"/>
      <c r="X40" s="2"/>
      <c r="Y40" s="305"/>
      <c r="Z40" s="305"/>
      <c r="AA40" s="2"/>
      <c r="AB40" s="2"/>
      <c r="AC40" s="2"/>
      <c r="AD40" s="2"/>
      <c r="AE40" s="305"/>
      <c r="AF40" s="305"/>
      <c r="AG40" s="2"/>
      <c r="AH40" s="2"/>
      <c r="AI40" s="2"/>
      <c r="AJ40" s="2"/>
      <c r="AK40" s="2"/>
      <c r="AL40" s="2"/>
      <c r="AM40" s="2"/>
      <c r="AN40" s="2"/>
      <c r="AO40" s="2"/>
      <c r="AP40" s="2"/>
    </row>
    <row r="41" spans="1:42" s="177" customFormat="1">
      <c r="A41" s="2"/>
      <c r="B41" s="306" t="s">
        <v>312</v>
      </c>
      <c r="C41" s="2"/>
      <c r="D41" s="2"/>
      <c r="E41" s="2"/>
      <c r="F41" s="2"/>
      <c r="G41" s="305"/>
      <c r="H41" s="305"/>
      <c r="I41" s="2"/>
      <c r="J41" s="2"/>
      <c r="K41" s="2"/>
      <c r="L41" s="2"/>
      <c r="M41" s="305"/>
      <c r="N41" s="305"/>
      <c r="O41" s="2"/>
      <c r="P41" s="2"/>
      <c r="Q41" s="2"/>
      <c r="R41" s="2"/>
      <c r="S41" s="305"/>
      <c r="T41" s="305"/>
      <c r="U41" s="2"/>
      <c r="V41" s="2"/>
      <c r="W41" s="2"/>
      <c r="X41" s="2"/>
      <c r="Y41" s="305"/>
      <c r="Z41" s="305"/>
      <c r="AA41" s="2"/>
      <c r="AB41" s="2"/>
      <c r="AC41" s="2"/>
      <c r="AD41" s="2"/>
      <c r="AE41" s="305"/>
      <c r="AF41" s="305"/>
      <c r="AG41" s="2"/>
      <c r="AH41" s="2"/>
      <c r="AI41" s="2"/>
      <c r="AJ41" s="2"/>
      <c r="AK41" s="2"/>
      <c r="AL41" s="2"/>
      <c r="AM41" s="2"/>
      <c r="AN41" s="2"/>
      <c r="AO41" s="2"/>
      <c r="AP41" s="2"/>
    </row>
    <row r="42" spans="1:42" s="177" customFormat="1">
      <c r="A42" s="2"/>
      <c r="B42" s="306" t="s">
        <v>313</v>
      </c>
      <c r="C42" s="2"/>
      <c r="D42" s="2"/>
      <c r="E42" s="2"/>
      <c r="F42" s="2"/>
      <c r="G42" s="305"/>
      <c r="H42" s="305"/>
      <c r="I42" s="2"/>
      <c r="J42" s="2"/>
      <c r="K42" s="2"/>
      <c r="L42" s="2"/>
      <c r="M42" s="305"/>
      <c r="N42" s="305"/>
      <c r="O42" s="2"/>
      <c r="P42" s="2"/>
      <c r="Q42" s="2"/>
      <c r="R42" s="2"/>
      <c r="S42" s="305"/>
      <c r="T42" s="305"/>
      <c r="U42" s="2"/>
      <c r="V42" s="2"/>
      <c r="W42" s="2"/>
      <c r="X42" s="2"/>
      <c r="Y42" s="305"/>
      <c r="Z42" s="305"/>
      <c r="AA42" s="2"/>
      <c r="AB42" s="2"/>
      <c r="AC42" s="2"/>
      <c r="AD42" s="2"/>
      <c r="AE42" s="305"/>
      <c r="AF42" s="305"/>
      <c r="AG42" s="2"/>
      <c r="AH42" s="2"/>
      <c r="AI42" s="2"/>
      <c r="AJ42" s="2"/>
      <c r="AK42" s="2"/>
      <c r="AL42" s="2"/>
      <c r="AM42" s="2"/>
      <c r="AN42" s="2"/>
      <c r="AO42" s="2"/>
      <c r="AP42" s="2"/>
    </row>
    <row r="43" spans="1:42" s="177" customFormat="1">
      <c r="A43" s="2"/>
      <c r="B43" s="306" t="s">
        <v>314</v>
      </c>
      <c r="C43" s="2"/>
      <c r="D43" s="2"/>
      <c r="E43" s="2"/>
      <c r="F43" s="2"/>
      <c r="G43" s="305"/>
      <c r="H43" s="305"/>
      <c r="I43" s="2"/>
      <c r="J43" s="2"/>
      <c r="K43" s="2"/>
      <c r="L43" s="2"/>
      <c r="M43" s="305"/>
      <c r="N43" s="305"/>
      <c r="O43" s="2"/>
      <c r="P43" s="2"/>
      <c r="Q43" s="2"/>
      <c r="R43" s="2"/>
      <c r="S43" s="305"/>
      <c r="T43" s="305"/>
      <c r="U43" s="2"/>
      <c r="V43" s="2"/>
      <c r="W43" s="2"/>
      <c r="X43" s="2"/>
      <c r="Y43" s="305"/>
      <c r="Z43" s="305"/>
      <c r="AA43" s="2"/>
      <c r="AB43" s="2"/>
      <c r="AC43" s="2"/>
      <c r="AD43" s="2"/>
      <c r="AE43" s="305"/>
      <c r="AF43" s="305"/>
      <c r="AG43" s="2"/>
      <c r="AH43" s="2"/>
      <c r="AI43" s="2"/>
      <c r="AJ43" s="2"/>
      <c r="AK43" s="2"/>
      <c r="AL43" s="2"/>
      <c r="AM43" s="2"/>
      <c r="AN43" s="2"/>
      <c r="AO43" s="2"/>
      <c r="AP43" s="2"/>
    </row>
    <row r="44" spans="1:42" s="177" customFormat="1">
      <c r="A44" s="2"/>
      <c r="B44" s="306" t="s">
        <v>315</v>
      </c>
      <c r="C44" s="2"/>
      <c r="D44" s="2"/>
      <c r="E44" s="2"/>
      <c r="F44" s="2"/>
      <c r="G44" s="305"/>
      <c r="H44" s="305"/>
      <c r="I44" s="2"/>
      <c r="J44" s="2"/>
      <c r="K44" s="2"/>
      <c r="L44" s="2"/>
      <c r="M44" s="305"/>
      <c r="N44" s="305"/>
      <c r="O44" s="2"/>
      <c r="P44" s="2"/>
      <c r="Q44" s="2"/>
      <c r="R44" s="2"/>
      <c r="S44" s="305"/>
      <c r="T44" s="305"/>
      <c r="U44" s="2"/>
      <c r="V44" s="2"/>
      <c r="W44" s="2"/>
      <c r="X44" s="2"/>
      <c r="Y44" s="305"/>
      <c r="Z44" s="305"/>
      <c r="AA44" s="2"/>
      <c r="AB44" s="2"/>
      <c r="AC44" s="2"/>
      <c r="AD44" s="2"/>
      <c r="AE44" s="305"/>
      <c r="AF44" s="305"/>
      <c r="AG44" s="2"/>
      <c r="AH44" s="2"/>
      <c r="AI44" s="2"/>
      <c r="AJ44" s="2"/>
      <c r="AK44" s="2"/>
      <c r="AL44" s="2"/>
      <c r="AM44" s="2"/>
      <c r="AN44" s="2"/>
      <c r="AO44" s="2"/>
      <c r="AP44" s="2"/>
    </row>
    <row r="45" spans="1:42">
      <c r="G45" s="112"/>
      <c r="H45" s="112"/>
      <c r="M45" s="112"/>
      <c r="N45" s="112"/>
      <c r="S45" s="112"/>
      <c r="T45" s="112"/>
      <c r="Y45" s="112"/>
      <c r="Z45" s="112"/>
      <c r="AE45" s="112"/>
      <c r="AF45" s="112"/>
    </row>
    <row r="46" spans="1:42">
      <c r="B46" s="340" t="s">
        <v>420</v>
      </c>
      <c r="G46" s="112"/>
      <c r="H46" s="112"/>
      <c r="M46" s="112"/>
      <c r="N46" s="112"/>
      <c r="S46" s="112"/>
      <c r="T46" s="112"/>
      <c r="Y46" s="112"/>
      <c r="Z46" s="112"/>
      <c r="AE46" s="112"/>
      <c r="AF46" s="112"/>
    </row>
    <row r="47" spans="1:42">
      <c r="B47" s="306"/>
    </row>
  </sheetData>
  <mergeCells count="31">
    <mergeCell ref="B9:B11"/>
    <mergeCell ref="AI9:AI11"/>
    <mergeCell ref="M9:M11"/>
    <mergeCell ref="N9:N11"/>
    <mergeCell ref="O9:O11"/>
    <mergeCell ref="P9:P11"/>
    <mergeCell ref="Q9:Q11"/>
    <mergeCell ref="G9:G11"/>
    <mergeCell ref="H9:H11"/>
    <mergeCell ref="I9:I11"/>
    <mergeCell ref="J9:J11"/>
    <mergeCell ref="K9:K11"/>
    <mergeCell ref="S9:S11"/>
    <mergeCell ref="T9:T11"/>
    <mergeCell ref="U9:U11"/>
    <mergeCell ref="V9:V11"/>
    <mergeCell ref="W9:W11"/>
    <mergeCell ref="Y9:Y11"/>
    <mergeCell ref="Z9:Z11"/>
    <mergeCell ref="AA9:AA11"/>
    <mergeCell ref="AB9:AB11"/>
    <mergeCell ref="AC9:AC11"/>
    <mergeCell ref="AE9:AE11"/>
    <mergeCell ref="AN9:AN11"/>
    <mergeCell ref="AP9:AP11"/>
    <mergeCell ref="AF9:AF11"/>
    <mergeCell ref="AG9:AG11"/>
    <mergeCell ref="AH9:AH11"/>
    <mergeCell ref="AM9:AM11"/>
    <mergeCell ref="AL9:AL11"/>
    <mergeCell ref="AK9:AK11"/>
  </mergeCells>
  <phoneticPr fontId="3" type="noConversion"/>
  <hyperlinks>
    <hyperlink ref="AP4" location="Contents!A1" display="Back" xr:uid="{00000000-0004-0000-0500-000000000000}"/>
  </hyperlinks>
  <printOptions horizontalCentered="1" verticalCentered="1"/>
  <pageMargins left="0.25" right="0.25" top="0.75" bottom="0.75" header="0.3" footer="0.3"/>
  <pageSetup paperSize="9" scale="6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AM114"/>
  <sheetViews>
    <sheetView showGridLines="0" view="pageBreakPreview" zoomScaleNormal="100" zoomScaleSheetLayoutView="100" workbookViewId="0">
      <pane xSplit="2" ySplit="11" topLeftCell="C12" activePane="bottomRight" state="frozen"/>
      <selection activeCell="B78" sqref="B78"/>
      <selection pane="topRight" activeCell="B78" sqref="B78"/>
      <selection pane="bottomLeft" activeCell="B78" sqref="B78"/>
      <selection pane="bottomRight" activeCell="AJ29" sqref="AJ29"/>
    </sheetView>
  </sheetViews>
  <sheetFormatPr defaultColWidth="9.140625" defaultRowHeight="12.75"/>
  <cols>
    <col min="1" max="1" width="1" style="7" customWidth="1"/>
    <col min="2" max="2" width="29.28515625" style="7" customWidth="1"/>
    <col min="3" max="4" width="0.5703125" style="7" customWidth="1"/>
    <col min="5" max="6" width="12.42578125" style="7" hidden="1" customWidth="1"/>
    <col min="7" max="8" width="13.140625" style="7" hidden="1" customWidth="1"/>
    <col min="9" max="9" width="14.5703125" style="7" customWidth="1"/>
    <col min="10" max="10" width="0.5703125" style="7" customWidth="1"/>
    <col min="11" max="12" width="12.42578125" style="7" hidden="1" customWidth="1"/>
    <col min="13" max="14" width="13.140625" style="7" hidden="1" customWidth="1"/>
    <col min="15" max="15" width="14.5703125" style="7" customWidth="1"/>
    <col min="16" max="16" width="0.5703125" style="7" customWidth="1"/>
    <col min="17" max="18" width="12.42578125" style="7" hidden="1" customWidth="1"/>
    <col min="19" max="20" width="13.140625" style="7" hidden="1" customWidth="1"/>
    <col min="21" max="21" width="14.5703125" style="7" customWidth="1"/>
    <col min="22" max="22" width="0.5703125" style="7" customWidth="1"/>
    <col min="23" max="24" width="12.42578125" style="7" hidden="1" customWidth="1"/>
    <col min="25" max="26" width="13.140625" style="7" hidden="1" customWidth="1"/>
    <col min="27" max="27" width="14.5703125" style="7" customWidth="1"/>
    <col min="28" max="28" width="0.5703125" style="7" customWidth="1"/>
    <col min="29" max="30" width="12.42578125" style="7" hidden="1" customWidth="1"/>
    <col min="31" max="32" width="13.140625" style="7" hidden="1" customWidth="1"/>
    <col min="33" max="33" width="14.5703125" style="7" customWidth="1"/>
    <col min="34" max="34" width="0.5703125" style="7" customWidth="1"/>
    <col min="35" max="39" width="13.140625" style="7" customWidth="1"/>
    <col min="40" max="16384" width="9.140625" style="7"/>
  </cols>
  <sheetData>
    <row r="1" spans="2:39">
      <c r="B1" s="58"/>
    </row>
    <row r="2" spans="2:39">
      <c r="AG2" s="156"/>
      <c r="AI2" s="156"/>
      <c r="AJ2" s="156"/>
      <c r="AK2" s="156"/>
      <c r="AL2" s="156"/>
      <c r="AM2" s="104" t="s">
        <v>81</v>
      </c>
    </row>
    <row r="9" spans="2:39" ht="15" customHeight="1">
      <c r="B9" s="22" t="s">
        <v>39</v>
      </c>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row>
    <row r="10" spans="2:39">
      <c r="B10" s="61"/>
    </row>
    <row r="11" spans="2:39" ht="14.25" customHeight="1">
      <c r="B11" s="97" t="s">
        <v>29</v>
      </c>
      <c r="E11" s="98" t="s">
        <v>243</v>
      </c>
      <c r="F11" s="98" t="s">
        <v>244</v>
      </c>
      <c r="G11" s="98" t="s">
        <v>245</v>
      </c>
      <c r="H11" s="98" t="s">
        <v>246</v>
      </c>
      <c r="I11" s="97" t="s">
        <v>247</v>
      </c>
      <c r="K11" s="98" t="s">
        <v>269</v>
      </c>
      <c r="L11" s="98" t="s">
        <v>270</v>
      </c>
      <c r="M11" s="98" t="s">
        <v>271</v>
      </c>
      <c r="N11" s="98" t="s">
        <v>272</v>
      </c>
      <c r="O11" s="97" t="s">
        <v>273</v>
      </c>
      <c r="Q11" s="98" t="s">
        <v>293</v>
      </c>
      <c r="R11" s="98" t="s">
        <v>294</v>
      </c>
      <c r="S11" s="98" t="s">
        <v>295</v>
      </c>
      <c r="T11" s="98" t="s">
        <v>296</v>
      </c>
      <c r="U11" s="97" t="s">
        <v>297</v>
      </c>
      <c r="W11" s="98" t="s">
        <v>319</v>
      </c>
      <c r="X11" s="98" t="s">
        <v>320</v>
      </c>
      <c r="Y11" s="98" t="s">
        <v>321</v>
      </c>
      <c r="Z11" s="98" t="s">
        <v>322</v>
      </c>
      <c r="AA11" s="97" t="s">
        <v>323</v>
      </c>
      <c r="AC11" s="98" t="s">
        <v>356</v>
      </c>
      <c r="AD11" s="98" t="s">
        <v>357</v>
      </c>
      <c r="AE11" s="98" t="s">
        <v>358</v>
      </c>
      <c r="AF11" s="98" t="s">
        <v>359</v>
      </c>
      <c r="AG11" s="97" t="s">
        <v>360</v>
      </c>
      <c r="AI11" s="98" t="s">
        <v>381</v>
      </c>
      <c r="AJ11" s="98" t="s">
        <v>387</v>
      </c>
      <c r="AK11" s="98" t="s">
        <v>396</v>
      </c>
      <c r="AL11" s="98" t="s">
        <v>414</v>
      </c>
      <c r="AM11" s="98" t="s">
        <v>384</v>
      </c>
    </row>
    <row r="12" spans="2:39">
      <c r="B12" s="12"/>
      <c r="E12" s="15"/>
      <c r="F12" s="15"/>
      <c r="G12" s="15"/>
      <c r="H12" s="15"/>
      <c r="I12" s="15"/>
      <c r="K12" s="15"/>
      <c r="L12" s="15"/>
      <c r="M12" s="15"/>
      <c r="N12" s="15"/>
      <c r="O12" s="15"/>
      <c r="Q12" s="15"/>
      <c r="R12" s="15"/>
      <c r="S12" s="15"/>
      <c r="T12" s="15"/>
      <c r="U12" s="15"/>
      <c r="W12" s="15"/>
      <c r="X12" s="15"/>
      <c r="Y12" s="15"/>
      <c r="Z12" s="15"/>
      <c r="AA12" s="15"/>
      <c r="AC12" s="15"/>
      <c r="AD12" s="15"/>
      <c r="AE12" s="15"/>
      <c r="AF12" s="15"/>
      <c r="AG12" s="15"/>
      <c r="AI12" s="15"/>
      <c r="AJ12" s="15"/>
      <c r="AK12" s="15"/>
      <c r="AL12" s="15"/>
      <c r="AM12" s="15"/>
    </row>
    <row r="13" spans="2:39">
      <c r="B13" s="27" t="s">
        <v>30</v>
      </c>
      <c r="C13" s="147"/>
      <c r="D13" s="147"/>
      <c r="E13" s="15">
        <v>5089</v>
      </c>
      <c r="F13" s="15">
        <v>5110</v>
      </c>
      <c r="G13" s="15">
        <v>5109</v>
      </c>
      <c r="H13" s="15">
        <v>5022</v>
      </c>
      <c r="I13" s="62">
        <f>H13</f>
        <v>5022</v>
      </c>
      <c r="J13" s="147"/>
      <c r="K13" s="15">
        <v>5129</v>
      </c>
      <c r="L13" s="15">
        <v>5247</v>
      </c>
      <c r="M13" s="195">
        <v>5079</v>
      </c>
      <c r="N13" s="15">
        <v>5268</v>
      </c>
      <c r="O13" s="62">
        <f>N13</f>
        <v>5268</v>
      </c>
      <c r="P13" s="147"/>
      <c r="Q13" s="15">
        <v>5271</v>
      </c>
      <c r="R13" s="15">
        <v>5216</v>
      </c>
      <c r="S13" s="195">
        <v>5271</v>
      </c>
      <c r="T13" s="15">
        <v>5297</v>
      </c>
      <c r="U13" s="62">
        <v>5297</v>
      </c>
      <c r="V13" s="147"/>
      <c r="W13" s="15">
        <v>5046</v>
      </c>
      <c r="X13" s="15">
        <v>4816</v>
      </c>
      <c r="Y13" s="195">
        <v>4664</v>
      </c>
      <c r="Z13" s="15">
        <v>4510</v>
      </c>
      <c r="AA13" s="62">
        <f t="shared" ref="AA13:AA23" si="0">Z13</f>
        <v>4510</v>
      </c>
      <c r="AB13" s="147"/>
      <c r="AC13" s="15">
        <v>4677</v>
      </c>
      <c r="AD13" s="15">
        <v>5479</v>
      </c>
      <c r="AE13" s="195">
        <v>5555</v>
      </c>
      <c r="AF13" s="15">
        <v>5896</v>
      </c>
      <c r="AG13" s="62">
        <f t="shared" ref="AG13:AG23" si="1">AF13</f>
        <v>5896</v>
      </c>
      <c r="AH13" s="147"/>
      <c r="AI13" s="15">
        <v>6164</v>
      </c>
      <c r="AJ13" s="15">
        <v>6323</v>
      </c>
      <c r="AK13" s="15">
        <v>6314</v>
      </c>
      <c r="AL13" s="15">
        <v>6129</v>
      </c>
      <c r="AM13" s="15">
        <f t="shared" ref="AM13:AM23" si="2">AL13</f>
        <v>6129</v>
      </c>
    </row>
    <row r="14" spans="2:39">
      <c r="B14" s="27" t="s">
        <v>31</v>
      </c>
      <c r="C14" s="147"/>
      <c r="D14" s="147"/>
      <c r="E14" s="15">
        <v>9922</v>
      </c>
      <c r="F14" s="15">
        <v>9827</v>
      </c>
      <c r="G14" s="15">
        <v>9483</v>
      </c>
      <c r="H14" s="15">
        <v>9740</v>
      </c>
      <c r="I14" s="62">
        <f t="shared" ref="I14:I23" si="3">H14</f>
        <v>9740</v>
      </c>
      <c r="J14" s="147"/>
      <c r="K14" s="15">
        <v>10287</v>
      </c>
      <c r="L14" s="15">
        <v>10366</v>
      </c>
      <c r="M14" s="195">
        <v>10489</v>
      </c>
      <c r="N14" s="15">
        <v>10849</v>
      </c>
      <c r="O14" s="62">
        <f t="shared" ref="O14:O23" si="4">N14</f>
        <v>10849</v>
      </c>
      <c r="P14" s="147"/>
      <c r="Q14" s="15">
        <v>11120</v>
      </c>
      <c r="R14" s="15">
        <v>11402</v>
      </c>
      <c r="S14" s="195">
        <v>11594</v>
      </c>
      <c r="T14" s="15">
        <v>11457</v>
      </c>
      <c r="U14" s="62">
        <v>11457</v>
      </c>
      <c r="V14" s="147"/>
      <c r="W14" s="15">
        <v>11041</v>
      </c>
      <c r="X14" s="15">
        <v>10360</v>
      </c>
      <c r="Y14" s="195">
        <v>10721</v>
      </c>
      <c r="Z14" s="15">
        <v>10976</v>
      </c>
      <c r="AA14" s="62">
        <f t="shared" si="0"/>
        <v>10976</v>
      </c>
      <c r="AB14" s="147"/>
      <c r="AC14" s="15">
        <v>11322</v>
      </c>
      <c r="AD14" s="15">
        <v>11273</v>
      </c>
      <c r="AE14" s="195">
        <v>11357</v>
      </c>
      <c r="AF14" s="15">
        <v>11662</v>
      </c>
      <c r="AG14" s="62">
        <f t="shared" si="1"/>
        <v>11662</v>
      </c>
      <c r="AH14" s="147"/>
      <c r="AI14" s="15">
        <v>11972</v>
      </c>
      <c r="AJ14" s="15">
        <v>12489</v>
      </c>
      <c r="AK14" s="15">
        <v>12245</v>
      </c>
      <c r="AL14" s="15">
        <v>12362</v>
      </c>
      <c r="AM14" s="15">
        <f t="shared" si="2"/>
        <v>12362</v>
      </c>
    </row>
    <row r="15" spans="2:39">
      <c r="B15" s="23" t="s">
        <v>124</v>
      </c>
      <c r="C15" s="147"/>
      <c r="D15" s="147"/>
      <c r="E15" s="15">
        <v>1647</v>
      </c>
      <c r="F15" s="15">
        <v>1709</v>
      </c>
      <c r="G15" s="15">
        <v>1854</v>
      </c>
      <c r="H15" s="15">
        <v>1865</v>
      </c>
      <c r="I15" s="62">
        <f t="shared" si="3"/>
        <v>1865</v>
      </c>
      <c r="J15" s="147"/>
      <c r="K15" s="15">
        <v>2072</v>
      </c>
      <c r="L15" s="15">
        <v>2032</v>
      </c>
      <c r="M15" s="195">
        <v>2034</v>
      </c>
      <c r="N15" s="15">
        <v>2016</v>
      </c>
      <c r="O15" s="62">
        <f t="shared" si="4"/>
        <v>2016</v>
      </c>
      <c r="P15" s="147"/>
      <c r="Q15" s="15">
        <v>2158</v>
      </c>
      <c r="R15" s="15">
        <v>2290</v>
      </c>
      <c r="S15" s="195">
        <v>2356</v>
      </c>
      <c r="T15" s="15">
        <v>2440</v>
      </c>
      <c r="U15" s="62">
        <v>2440</v>
      </c>
      <c r="V15" s="147"/>
      <c r="W15" s="15">
        <v>2407</v>
      </c>
      <c r="X15" s="15">
        <v>2418</v>
      </c>
      <c r="Y15" s="195">
        <v>2470</v>
      </c>
      <c r="Z15" s="15">
        <v>2557</v>
      </c>
      <c r="AA15" s="62">
        <f t="shared" si="0"/>
        <v>2557</v>
      </c>
      <c r="AB15" s="147"/>
      <c r="AC15" s="15">
        <v>2822</v>
      </c>
      <c r="AD15" s="15">
        <v>2908</v>
      </c>
      <c r="AE15" s="195">
        <v>3109</v>
      </c>
      <c r="AF15" s="15">
        <v>3358</v>
      </c>
      <c r="AG15" s="62">
        <f t="shared" si="1"/>
        <v>3358</v>
      </c>
      <c r="AH15" s="147"/>
      <c r="AI15" s="15">
        <v>3697</v>
      </c>
      <c r="AJ15" s="15">
        <v>3630</v>
      </c>
      <c r="AK15" s="15">
        <v>3550</v>
      </c>
      <c r="AL15" s="15">
        <v>3533</v>
      </c>
      <c r="AM15" s="15">
        <f t="shared" si="2"/>
        <v>3533</v>
      </c>
    </row>
    <row r="16" spans="2:39">
      <c r="B16" s="23" t="s">
        <v>32</v>
      </c>
      <c r="C16" s="147"/>
      <c r="D16" s="147"/>
      <c r="E16" s="15">
        <v>3049</v>
      </c>
      <c r="F16" s="15">
        <v>3072</v>
      </c>
      <c r="G16" s="15">
        <v>3238</v>
      </c>
      <c r="H16" s="15">
        <v>3374</v>
      </c>
      <c r="I16" s="62">
        <f t="shared" si="3"/>
        <v>3374</v>
      </c>
      <c r="J16" s="147"/>
      <c r="K16" s="15">
        <v>3464</v>
      </c>
      <c r="L16" s="15">
        <v>3470</v>
      </c>
      <c r="M16" s="195">
        <v>3551</v>
      </c>
      <c r="N16" s="15">
        <v>3745</v>
      </c>
      <c r="O16" s="62">
        <f t="shared" si="4"/>
        <v>3745</v>
      </c>
      <c r="P16" s="147"/>
      <c r="Q16" s="15">
        <v>4304</v>
      </c>
      <c r="R16" s="15">
        <v>4563</v>
      </c>
      <c r="S16" s="195">
        <v>4899</v>
      </c>
      <c r="T16" s="15">
        <v>4969</v>
      </c>
      <c r="U16" s="62">
        <v>4969</v>
      </c>
      <c r="V16" s="147"/>
      <c r="W16" s="15">
        <v>5062</v>
      </c>
      <c r="X16" s="15">
        <v>5122</v>
      </c>
      <c r="Y16" s="195">
        <v>5265</v>
      </c>
      <c r="Z16" s="15">
        <v>5449</v>
      </c>
      <c r="AA16" s="62">
        <f t="shared" si="0"/>
        <v>5449</v>
      </c>
      <c r="AB16" s="147"/>
      <c r="AC16" s="15">
        <v>5699</v>
      </c>
      <c r="AD16" s="15">
        <v>5805</v>
      </c>
      <c r="AE16" s="195">
        <v>6021</v>
      </c>
      <c r="AF16" s="15">
        <v>6511</v>
      </c>
      <c r="AG16" s="62">
        <f t="shared" si="1"/>
        <v>6511</v>
      </c>
      <c r="AH16" s="147"/>
      <c r="AI16" s="15">
        <v>6650</v>
      </c>
      <c r="AJ16" s="15">
        <v>6479</v>
      </c>
      <c r="AK16" s="15">
        <v>6194</v>
      </c>
      <c r="AL16" s="15">
        <v>6498</v>
      </c>
      <c r="AM16" s="15">
        <f t="shared" si="2"/>
        <v>6498</v>
      </c>
    </row>
    <row r="17" spans="2:39">
      <c r="B17" s="23" t="s">
        <v>36</v>
      </c>
      <c r="C17" s="147"/>
      <c r="D17" s="147"/>
      <c r="E17" s="15">
        <v>1523</v>
      </c>
      <c r="F17" s="15">
        <v>1490</v>
      </c>
      <c r="G17" s="15">
        <v>1452</v>
      </c>
      <c r="H17" s="15">
        <v>1483</v>
      </c>
      <c r="I17" s="62">
        <f t="shared" si="3"/>
        <v>1483</v>
      </c>
      <c r="J17" s="147"/>
      <c r="K17" s="15">
        <v>1538</v>
      </c>
      <c r="L17" s="15">
        <v>1572</v>
      </c>
      <c r="M17" s="195">
        <v>1571</v>
      </c>
      <c r="N17" s="15">
        <v>1596</v>
      </c>
      <c r="O17" s="62">
        <f t="shared" si="4"/>
        <v>1596</v>
      </c>
      <c r="P17" s="147"/>
      <c r="Q17" s="15">
        <v>1582</v>
      </c>
      <c r="R17" s="15">
        <v>1517</v>
      </c>
      <c r="S17" s="195">
        <v>1566</v>
      </c>
      <c r="T17" s="15">
        <v>1544</v>
      </c>
      <c r="U17" s="62">
        <v>1544</v>
      </c>
      <c r="V17" s="147"/>
      <c r="W17" s="15">
        <v>1576</v>
      </c>
      <c r="X17" s="15">
        <v>1732</v>
      </c>
      <c r="Y17" s="195">
        <v>1696</v>
      </c>
      <c r="Z17" s="15">
        <v>1681</v>
      </c>
      <c r="AA17" s="62">
        <f t="shared" si="0"/>
        <v>1681</v>
      </c>
      <c r="AB17" s="147"/>
      <c r="AC17" s="15">
        <v>1747</v>
      </c>
      <c r="AD17" s="15">
        <v>1770</v>
      </c>
      <c r="AE17" s="195">
        <v>2061</v>
      </c>
      <c r="AF17" s="15">
        <v>2088</v>
      </c>
      <c r="AG17" s="62">
        <f t="shared" si="1"/>
        <v>2088</v>
      </c>
      <c r="AH17" s="147"/>
      <c r="AI17" s="15">
        <v>2172</v>
      </c>
      <c r="AJ17" s="15">
        <v>2366</v>
      </c>
      <c r="AK17" s="15">
        <v>2378</v>
      </c>
      <c r="AL17" s="15">
        <v>2365</v>
      </c>
      <c r="AM17" s="15">
        <f t="shared" si="2"/>
        <v>2365</v>
      </c>
    </row>
    <row r="18" spans="2:39">
      <c r="B18" s="23" t="s">
        <v>82</v>
      </c>
      <c r="C18" s="147"/>
      <c r="D18" s="147"/>
      <c r="E18" s="15">
        <v>634</v>
      </c>
      <c r="F18" s="15">
        <v>601</v>
      </c>
      <c r="G18" s="15">
        <v>588</v>
      </c>
      <c r="H18" s="15">
        <v>590</v>
      </c>
      <c r="I18" s="62">
        <f t="shared" si="3"/>
        <v>590</v>
      </c>
      <c r="J18" s="147"/>
      <c r="K18" s="15">
        <v>555</v>
      </c>
      <c r="L18" s="15">
        <v>537</v>
      </c>
      <c r="M18" s="195">
        <v>568</v>
      </c>
      <c r="N18" s="15">
        <v>578</v>
      </c>
      <c r="O18" s="62">
        <f t="shared" si="4"/>
        <v>578</v>
      </c>
      <c r="P18" s="147"/>
      <c r="Q18" s="15">
        <v>599</v>
      </c>
      <c r="R18" s="15">
        <v>612</v>
      </c>
      <c r="S18" s="195">
        <v>707</v>
      </c>
      <c r="T18" s="15">
        <v>756</v>
      </c>
      <c r="U18" s="62">
        <v>756</v>
      </c>
      <c r="V18" s="147"/>
      <c r="W18" s="15">
        <v>801</v>
      </c>
      <c r="X18" s="15">
        <v>880</v>
      </c>
      <c r="Y18" s="195">
        <v>939</v>
      </c>
      <c r="Z18" s="15">
        <v>1055</v>
      </c>
      <c r="AA18" s="62">
        <f t="shared" si="0"/>
        <v>1055</v>
      </c>
      <c r="AB18" s="147"/>
      <c r="AC18" s="15">
        <v>1087</v>
      </c>
      <c r="AD18" s="15">
        <v>1089</v>
      </c>
      <c r="AE18" s="195">
        <v>1165</v>
      </c>
      <c r="AF18" s="15">
        <v>1215</v>
      </c>
      <c r="AG18" s="62">
        <f t="shared" si="1"/>
        <v>1215</v>
      </c>
      <c r="AH18" s="147"/>
      <c r="AI18" s="15">
        <v>1246</v>
      </c>
      <c r="AJ18" s="15">
        <v>2011</v>
      </c>
      <c r="AK18" s="15">
        <v>2072</v>
      </c>
      <c r="AL18" s="15">
        <v>2125</v>
      </c>
      <c r="AM18" s="15">
        <f t="shared" si="2"/>
        <v>2125</v>
      </c>
    </row>
    <row r="19" spans="2:39">
      <c r="B19" s="23" t="s">
        <v>209</v>
      </c>
      <c r="E19" s="15">
        <v>848</v>
      </c>
      <c r="F19" s="15">
        <v>905</v>
      </c>
      <c r="G19" s="15">
        <v>1123</v>
      </c>
      <c r="H19" s="15">
        <v>1015</v>
      </c>
      <c r="I19" s="62">
        <f t="shared" si="3"/>
        <v>1015</v>
      </c>
      <c r="K19" s="15">
        <v>1281</v>
      </c>
      <c r="L19" s="15">
        <v>1333</v>
      </c>
      <c r="M19" s="195">
        <v>1274</v>
      </c>
      <c r="N19" s="15">
        <v>1279</v>
      </c>
      <c r="O19" s="62">
        <f t="shared" si="4"/>
        <v>1279</v>
      </c>
      <c r="Q19" s="15">
        <v>1285</v>
      </c>
      <c r="R19" s="15">
        <v>1402</v>
      </c>
      <c r="S19" s="195">
        <v>1476</v>
      </c>
      <c r="T19" s="15">
        <v>1528</v>
      </c>
      <c r="U19" s="62">
        <v>1528</v>
      </c>
      <c r="W19" s="15">
        <v>1551</v>
      </c>
      <c r="X19" s="15">
        <v>1703</v>
      </c>
      <c r="Y19" s="195">
        <v>2139</v>
      </c>
      <c r="Z19" s="15">
        <v>2146</v>
      </c>
      <c r="AA19" s="62">
        <f t="shared" si="0"/>
        <v>2146</v>
      </c>
      <c r="AC19" s="15">
        <v>2477</v>
      </c>
      <c r="AD19" s="15">
        <v>2554</v>
      </c>
      <c r="AE19" s="195">
        <v>2621</v>
      </c>
      <c r="AF19" s="15">
        <v>2766</v>
      </c>
      <c r="AG19" s="62">
        <f t="shared" si="1"/>
        <v>2766</v>
      </c>
      <c r="AI19" s="15">
        <v>3291</v>
      </c>
      <c r="AJ19" s="15">
        <v>3346</v>
      </c>
      <c r="AK19" s="15">
        <v>3069</v>
      </c>
      <c r="AL19" s="15">
        <v>3230</v>
      </c>
      <c r="AM19" s="15">
        <f t="shared" si="2"/>
        <v>3230</v>
      </c>
    </row>
    <row r="20" spans="2:39">
      <c r="B20" s="23" t="s">
        <v>391</v>
      </c>
      <c r="E20" s="15"/>
      <c r="F20" s="83"/>
      <c r="G20" s="15"/>
      <c r="H20" s="83"/>
      <c r="I20" s="62"/>
      <c r="K20" s="15"/>
      <c r="L20" s="83"/>
      <c r="M20" s="195"/>
      <c r="N20" s="83"/>
      <c r="O20" s="62"/>
      <c r="Q20" s="15"/>
      <c r="R20" s="83"/>
      <c r="S20" s="195"/>
      <c r="T20" s="83"/>
      <c r="U20" s="62"/>
      <c r="W20" s="15"/>
      <c r="X20" s="83"/>
      <c r="Y20" s="195"/>
      <c r="Z20" s="83"/>
      <c r="AA20" s="62"/>
      <c r="AC20" s="15"/>
      <c r="AD20" s="83"/>
      <c r="AE20" s="195"/>
      <c r="AF20" s="83"/>
      <c r="AG20" s="62"/>
      <c r="AI20" s="83"/>
      <c r="AJ20" s="83">
        <v>347</v>
      </c>
      <c r="AK20" s="83">
        <v>404</v>
      </c>
      <c r="AL20" s="83">
        <v>454</v>
      </c>
      <c r="AM20" s="83">
        <f t="shared" si="2"/>
        <v>454</v>
      </c>
    </row>
    <row r="21" spans="2:39">
      <c r="B21" s="23" t="s">
        <v>392</v>
      </c>
      <c r="E21" s="15"/>
      <c r="F21" s="83"/>
      <c r="G21" s="15"/>
      <c r="H21" s="83"/>
      <c r="I21" s="62"/>
      <c r="K21" s="15"/>
      <c r="L21" s="83"/>
      <c r="M21" s="195"/>
      <c r="N21" s="83"/>
      <c r="O21" s="62"/>
      <c r="Q21" s="15"/>
      <c r="R21" s="83"/>
      <c r="S21" s="195"/>
      <c r="T21" s="83"/>
      <c r="U21" s="62"/>
      <c r="W21" s="15"/>
      <c r="X21" s="83"/>
      <c r="Y21" s="195"/>
      <c r="Z21" s="83"/>
      <c r="AA21" s="62"/>
      <c r="AC21" s="15"/>
      <c r="AD21" s="83"/>
      <c r="AE21" s="195"/>
      <c r="AF21" s="83"/>
      <c r="AG21" s="62"/>
      <c r="AI21" s="83"/>
      <c r="AJ21" s="83">
        <v>73</v>
      </c>
      <c r="AK21" s="83">
        <v>73</v>
      </c>
      <c r="AL21" s="83">
        <v>70</v>
      </c>
      <c r="AM21" s="83">
        <f t="shared" si="2"/>
        <v>70</v>
      </c>
    </row>
    <row r="22" spans="2:39">
      <c r="B22" s="23" t="s">
        <v>308</v>
      </c>
      <c r="E22" s="15"/>
      <c r="F22" s="83"/>
      <c r="G22" s="15"/>
      <c r="H22" s="83"/>
      <c r="I22" s="62"/>
      <c r="K22" s="15"/>
      <c r="L22" s="83"/>
      <c r="M22" s="195"/>
      <c r="N22" s="83"/>
      <c r="O22" s="62"/>
      <c r="Q22" s="15"/>
      <c r="R22" s="83">
        <v>6</v>
      </c>
      <c r="S22" s="195">
        <v>4</v>
      </c>
      <c r="T22" s="83">
        <v>4</v>
      </c>
      <c r="U22" s="62">
        <v>4</v>
      </c>
      <c r="W22" s="15">
        <v>4</v>
      </c>
      <c r="X22" s="83">
        <v>4</v>
      </c>
      <c r="Y22" s="195">
        <v>0</v>
      </c>
      <c r="Z22" s="83">
        <v>0</v>
      </c>
      <c r="AA22" s="62">
        <f t="shared" si="0"/>
        <v>0</v>
      </c>
      <c r="AC22" s="15">
        <v>0</v>
      </c>
      <c r="AD22" s="83">
        <v>528</v>
      </c>
      <c r="AE22" s="195">
        <v>514</v>
      </c>
      <c r="AF22" s="83">
        <v>531</v>
      </c>
      <c r="AG22" s="62">
        <f t="shared" si="1"/>
        <v>531</v>
      </c>
      <c r="AI22" s="83">
        <v>592</v>
      </c>
      <c r="AJ22" s="83">
        <v>936</v>
      </c>
      <c r="AK22" s="83">
        <v>940</v>
      </c>
      <c r="AL22" s="83">
        <v>999</v>
      </c>
      <c r="AM22" s="83">
        <f t="shared" si="2"/>
        <v>999</v>
      </c>
    </row>
    <row r="23" spans="2:39">
      <c r="B23" s="23" t="s">
        <v>232</v>
      </c>
      <c r="E23" s="15">
        <v>128</v>
      </c>
      <c r="F23" s="83">
        <v>148</v>
      </c>
      <c r="G23" s="15">
        <v>153</v>
      </c>
      <c r="H23" s="83">
        <v>153</v>
      </c>
      <c r="I23" s="62">
        <f t="shared" si="3"/>
        <v>153</v>
      </c>
      <c r="K23" s="15">
        <v>158</v>
      </c>
      <c r="L23" s="83">
        <v>177</v>
      </c>
      <c r="M23" s="195">
        <v>173</v>
      </c>
      <c r="N23" s="83">
        <v>167</v>
      </c>
      <c r="O23" s="62">
        <f t="shared" si="4"/>
        <v>167</v>
      </c>
      <c r="Q23" s="15">
        <v>151</v>
      </c>
      <c r="R23" s="83">
        <v>169</v>
      </c>
      <c r="S23" s="195">
        <v>157</v>
      </c>
      <c r="T23" s="83">
        <v>163</v>
      </c>
      <c r="U23" s="62">
        <v>163</v>
      </c>
      <c r="W23" s="15">
        <v>171</v>
      </c>
      <c r="X23" s="83">
        <v>184</v>
      </c>
      <c r="Y23" s="195">
        <v>168</v>
      </c>
      <c r="Z23" s="83">
        <v>171</v>
      </c>
      <c r="AA23" s="62">
        <f t="shared" si="0"/>
        <v>171</v>
      </c>
      <c r="AC23" s="15">
        <v>170</v>
      </c>
      <c r="AD23" s="83">
        <v>175</v>
      </c>
      <c r="AE23" s="195">
        <v>181</v>
      </c>
      <c r="AF23" s="83">
        <v>174</v>
      </c>
      <c r="AG23" s="62">
        <f t="shared" si="1"/>
        <v>174</v>
      </c>
      <c r="AI23" s="83">
        <v>161</v>
      </c>
      <c r="AJ23" s="83">
        <v>165</v>
      </c>
      <c r="AK23" s="83">
        <v>1029</v>
      </c>
      <c r="AL23" s="83">
        <v>1104</v>
      </c>
      <c r="AM23" s="83">
        <f t="shared" si="2"/>
        <v>1104</v>
      </c>
    </row>
    <row r="24" spans="2:39">
      <c r="B24" s="49" t="s">
        <v>37</v>
      </c>
      <c r="E24" s="49">
        <f>SUM(E12:E23)</f>
        <v>22840</v>
      </c>
      <c r="F24" s="49">
        <f>SUM(F12:F23)</f>
        <v>22862</v>
      </c>
      <c r="G24" s="49">
        <f>SUM(G12:G23)</f>
        <v>23000</v>
      </c>
      <c r="H24" s="49">
        <f>SUM(H12:H23)</f>
        <v>23242</v>
      </c>
      <c r="I24" s="49">
        <f>SUM(I12:I23)</f>
        <v>23242</v>
      </c>
      <c r="K24" s="49">
        <f>SUM(K12:K23)</f>
        <v>24484</v>
      </c>
      <c r="L24" s="49">
        <f>SUM(L12:L23)</f>
        <v>24734</v>
      </c>
      <c r="M24" s="214">
        <f>SUM(M12:M23)</f>
        <v>24739</v>
      </c>
      <c r="N24" s="49">
        <f>SUM(N12:N23)</f>
        <v>25498</v>
      </c>
      <c r="O24" s="49">
        <f>SUM(O12:O23)</f>
        <v>25498</v>
      </c>
      <c r="Q24" s="49">
        <f>SUM(Q12:Q23)</f>
        <v>26470</v>
      </c>
      <c r="R24" s="49">
        <f>SUM(R12:R23)</f>
        <v>27177</v>
      </c>
      <c r="S24" s="214">
        <f>SUM(S12:S23)</f>
        <v>28030</v>
      </c>
      <c r="T24" s="49">
        <f>SUM(T12:T23)</f>
        <v>28158</v>
      </c>
      <c r="U24" s="49">
        <f>SUM(U12:U23)</f>
        <v>28158</v>
      </c>
      <c r="W24" s="49">
        <f>SUM(W12:W23)</f>
        <v>27659</v>
      </c>
      <c r="X24" s="49">
        <f>SUM(X12:X23)</f>
        <v>27219</v>
      </c>
      <c r="Y24" s="214">
        <f>SUM(Y12:Y23)</f>
        <v>28062</v>
      </c>
      <c r="Z24" s="49">
        <f>SUM(Z12:Z23)</f>
        <v>28545</v>
      </c>
      <c r="AA24" s="49">
        <f>SUM(AA12:AA23)</f>
        <v>28545</v>
      </c>
      <c r="AC24" s="49">
        <f>SUM(AC12:AC23)</f>
        <v>30001</v>
      </c>
      <c r="AD24" s="49">
        <f>SUM(AD12:AD23)</f>
        <v>31581</v>
      </c>
      <c r="AE24" s="214">
        <f>SUM(AE12:AE23)</f>
        <v>32584</v>
      </c>
      <c r="AF24" s="49">
        <f>SUM(AF12:AF23)</f>
        <v>34201</v>
      </c>
      <c r="AG24" s="49">
        <f>SUM(AG12:AG23)</f>
        <v>34201</v>
      </c>
      <c r="AI24" s="49">
        <f t="shared" ref="AI24:AM24" si="5">SUM(AI12:AI23)</f>
        <v>35945</v>
      </c>
      <c r="AJ24" s="49">
        <f t="shared" si="5"/>
        <v>38165</v>
      </c>
      <c r="AK24" s="49">
        <f t="shared" si="5"/>
        <v>38268</v>
      </c>
      <c r="AL24" s="49">
        <f t="shared" si="5"/>
        <v>38869</v>
      </c>
      <c r="AM24" s="49">
        <f t="shared" si="5"/>
        <v>38869</v>
      </c>
    </row>
    <row r="25" spans="2:39">
      <c r="B25" s="23"/>
      <c r="E25" s="27"/>
      <c r="F25" s="27"/>
      <c r="G25" s="27"/>
      <c r="H25" s="27"/>
      <c r="I25" s="27"/>
      <c r="K25" s="27"/>
      <c r="L25" s="27"/>
      <c r="M25" s="185"/>
      <c r="N25" s="27"/>
      <c r="O25" s="27"/>
      <c r="Q25" s="27"/>
      <c r="R25" s="27"/>
      <c r="S25" s="185"/>
      <c r="T25" s="27"/>
      <c r="U25" s="27"/>
      <c r="W25" s="27"/>
      <c r="X25" s="27"/>
      <c r="Y25" s="185"/>
      <c r="Z25" s="27"/>
      <c r="AA25" s="27"/>
      <c r="AC25" s="27"/>
      <c r="AD25" s="27"/>
      <c r="AE25" s="185"/>
      <c r="AF25" s="27"/>
      <c r="AG25" s="27"/>
      <c r="AI25" s="27"/>
      <c r="AJ25" s="27"/>
      <c r="AK25" s="27"/>
      <c r="AL25" s="27"/>
      <c r="AM25" s="27"/>
    </row>
    <row r="26" spans="2:39">
      <c r="B26" s="23" t="s">
        <v>34</v>
      </c>
      <c r="C26" s="147"/>
      <c r="D26" s="147"/>
      <c r="E26" s="15">
        <v>845</v>
      </c>
      <c r="F26" s="15">
        <v>741</v>
      </c>
      <c r="G26" s="15">
        <v>701</v>
      </c>
      <c r="H26" s="15">
        <v>648</v>
      </c>
      <c r="I26" s="15">
        <f t="shared" ref="I26:I43" si="6">H26</f>
        <v>648</v>
      </c>
      <c r="J26" s="147"/>
      <c r="K26" s="15">
        <v>597</v>
      </c>
      <c r="L26" s="15">
        <v>568</v>
      </c>
      <c r="M26" s="195">
        <v>550</v>
      </c>
      <c r="N26" s="15">
        <v>545</v>
      </c>
      <c r="O26" s="15">
        <f t="shared" ref="O26:O46" si="7">N26</f>
        <v>545</v>
      </c>
      <c r="P26" s="147"/>
      <c r="Q26" s="15">
        <v>554</v>
      </c>
      <c r="R26" s="15">
        <v>606</v>
      </c>
      <c r="S26" s="195">
        <v>673</v>
      </c>
      <c r="T26" s="15">
        <v>658</v>
      </c>
      <c r="U26" s="15">
        <v>658</v>
      </c>
      <c r="V26" s="147"/>
      <c r="W26" s="15">
        <v>652</v>
      </c>
      <c r="X26" s="15">
        <v>663</v>
      </c>
      <c r="Y26" s="195">
        <v>821</v>
      </c>
      <c r="Z26" s="15">
        <v>872</v>
      </c>
      <c r="AA26" s="15">
        <f t="shared" ref="AA26:AA46" si="8">Z26</f>
        <v>872</v>
      </c>
      <c r="AB26" s="147"/>
      <c r="AC26" s="15">
        <v>885</v>
      </c>
      <c r="AD26" s="15">
        <v>843</v>
      </c>
      <c r="AE26" s="195">
        <v>913</v>
      </c>
      <c r="AF26" s="15">
        <v>1025</v>
      </c>
      <c r="AG26" s="15">
        <f t="shared" ref="AG26:AG46" si="9">AF26</f>
        <v>1025</v>
      </c>
      <c r="AH26" s="147"/>
      <c r="AI26" s="15">
        <v>1082</v>
      </c>
      <c r="AJ26" s="15">
        <v>1074</v>
      </c>
      <c r="AK26" s="15">
        <v>1040</v>
      </c>
      <c r="AL26" s="15">
        <v>1009</v>
      </c>
      <c r="AM26" s="15">
        <f t="shared" ref="AM26:AM47" si="10">AL26</f>
        <v>1009</v>
      </c>
    </row>
    <row r="27" spans="2:39">
      <c r="B27" s="23" t="s">
        <v>15</v>
      </c>
      <c r="C27" s="147"/>
      <c r="D27" s="147"/>
      <c r="E27" s="15">
        <v>379</v>
      </c>
      <c r="F27" s="15">
        <v>256</v>
      </c>
      <c r="G27" s="15">
        <v>261</v>
      </c>
      <c r="H27" s="15">
        <v>264</v>
      </c>
      <c r="I27" s="15">
        <f t="shared" si="6"/>
        <v>264</v>
      </c>
      <c r="J27" s="147"/>
      <c r="K27" s="15">
        <v>346</v>
      </c>
      <c r="L27" s="15">
        <v>360</v>
      </c>
      <c r="M27" s="195">
        <v>340</v>
      </c>
      <c r="N27" s="15">
        <v>332</v>
      </c>
      <c r="O27" s="15">
        <f t="shared" si="7"/>
        <v>332</v>
      </c>
      <c r="P27" s="147"/>
      <c r="Q27" s="15">
        <v>345</v>
      </c>
      <c r="R27" s="15">
        <v>367</v>
      </c>
      <c r="S27" s="195">
        <v>357</v>
      </c>
      <c r="T27" s="15">
        <v>388</v>
      </c>
      <c r="U27" s="15">
        <v>388</v>
      </c>
      <c r="V27" s="147"/>
      <c r="W27" s="15">
        <v>412</v>
      </c>
      <c r="X27" s="15">
        <v>394</v>
      </c>
      <c r="Y27" s="195">
        <v>377</v>
      </c>
      <c r="Z27" s="15">
        <v>393</v>
      </c>
      <c r="AA27" s="15">
        <f t="shared" si="8"/>
        <v>393</v>
      </c>
      <c r="AB27" s="147"/>
      <c r="AC27" s="15">
        <v>395</v>
      </c>
      <c r="AD27" s="15">
        <v>437</v>
      </c>
      <c r="AE27" s="195">
        <v>461</v>
      </c>
      <c r="AF27" s="15">
        <v>473</v>
      </c>
      <c r="AG27" s="15">
        <f t="shared" si="9"/>
        <v>473</v>
      </c>
      <c r="AH27" s="147"/>
      <c r="AI27" s="15">
        <v>453</v>
      </c>
      <c r="AJ27" s="15">
        <v>487</v>
      </c>
      <c r="AK27" s="15">
        <v>509</v>
      </c>
      <c r="AL27" s="15">
        <v>548</v>
      </c>
      <c r="AM27" s="15">
        <f t="shared" si="10"/>
        <v>548</v>
      </c>
    </row>
    <row r="28" spans="2:39">
      <c r="B28" s="23" t="s">
        <v>38</v>
      </c>
      <c r="C28" s="147"/>
      <c r="D28" s="147"/>
      <c r="E28" s="15">
        <v>878</v>
      </c>
      <c r="F28" s="15">
        <v>920</v>
      </c>
      <c r="G28" s="15">
        <v>965</v>
      </c>
      <c r="H28" s="15">
        <v>930</v>
      </c>
      <c r="I28" s="62">
        <f t="shared" si="6"/>
        <v>930</v>
      </c>
      <c r="J28" s="147"/>
      <c r="K28" s="15">
        <v>906</v>
      </c>
      <c r="L28" s="15">
        <v>849</v>
      </c>
      <c r="M28" s="195">
        <v>833</v>
      </c>
      <c r="N28" s="15">
        <v>895</v>
      </c>
      <c r="O28" s="62">
        <f t="shared" si="7"/>
        <v>895</v>
      </c>
      <c r="P28" s="147"/>
      <c r="Q28" s="15">
        <v>945</v>
      </c>
      <c r="R28" s="15">
        <v>966</v>
      </c>
      <c r="S28" s="195">
        <v>980</v>
      </c>
      <c r="T28" s="15">
        <v>964</v>
      </c>
      <c r="U28" s="62">
        <v>964</v>
      </c>
      <c r="V28" s="147"/>
      <c r="W28" s="15">
        <v>987</v>
      </c>
      <c r="X28" s="15">
        <v>1011</v>
      </c>
      <c r="Y28" s="195">
        <v>1016</v>
      </c>
      <c r="Z28" s="15">
        <v>993</v>
      </c>
      <c r="AA28" s="62">
        <f t="shared" si="8"/>
        <v>993</v>
      </c>
      <c r="AB28" s="147"/>
      <c r="AC28" s="15">
        <v>1029</v>
      </c>
      <c r="AD28" s="15">
        <v>1096</v>
      </c>
      <c r="AE28" s="195">
        <v>1155</v>
      </c>
      <c r="AF28" s="15">
        <v>1213</v>
      </c>
      <c r="AG28" s="62">
        <f t="shared" si="9"/>
        <v>1213</v>
      </c>
      <c r="AH28" s="147"/>
      <c r="AI28" s="15">
        <v>1262</v>
      </c>
      <c r="AJ28" s="15">
        <v>1288</v>
      </c>
      <c r="AK28" s="15">
        <v>1483</v>
      </c>
      <c r="AL28" s="15">
        <v>1326</v>
      </c>
      <c r="AM28" s="15">
        <f t="shared" si="10"/>
        <v>1326</v>
      </c>
    </row>
    <row r="29" spans="2:39">
      <c r="B29" s="23" t="s">
        <v>45</v>
      </c>
      <c r="C29" s="147"/>
      <c r="D29" s="147"/>
      <c r="E29" s="15">
        <v>426</v>
      </c>
      <c r="F29" s="15">
        <v>423</v>
      </c>
      <c r="G29" s="15">
        <v>389</v>
      </c>
      <c r="H29" s="15">
        <v>396</v>
      </c>
      <c r="I29" s="62">
        <f t="shared" si="6"/>
        <v>396</v>
      </c>
      <c r="J29" s="147"/>
      <c r="K29" s="15">
        <v>391</v>
      </c>
      <c r="L29" s="15">
        <v>437</v>
      </c>
      <c r="M29" s="195">
        <v>439</v>
      </c>
      <c r="N29" s="15">
        <v>456</v>
      </c>
      <c r="O29" s="62">
        <f t="shared" si="7"/>
        <v>456</v>
      </c>
      <c r="P29" s="147"/>
      <c r="Q29" s="15">
        <v>455</v>
      </c>
      <c r="R29" s="15">
        <v>441</v>
      </c>
      <c r="S29" s="195">
        <v>446</v>
      </c>
      <c r="T29" s="15">
        <v>450</v>
      </c>
      <c r="U29" s="62">
        <v>450</v>
      </c>
      <c r="V29" s="147"/>
      <c r="W29" s="15">
        <v>428</v>
      </c>
      <c r="X29" s="15">
        <v>363</v>
      </c>
      <c r="Y29" s="195">
        <v>342</v>
      </c>
      <c r="Z29" s="15">
        <v>341</v>
      </c>
      <c r="AA29" s="62">
        <f t="shared" si="8"/>
        <v>341</v>
      </c>
      <c r="AB29" s="147"/>
      <c r="AC29" s="15">
        <v>334</v>
      </c>
      <c r="AD29" s="15">
        <v>353</v>
      </c>
      <c r="AE29" s="195">
        <v>407</v>
      </c>
      <c r="AF29" s="15">
        <v>429</v>
      </c>
      <c r="AG29" s="62">
        <f t="shared" si="9"/>
        <v>429</v>
      </c>
      <c r="AH29" s="147"/>
      <c r="AI29" s="15">
        <v>501</v>
      </c>
      <c r="AJ29" s="15">
        <v>603</v>
      </c>
      <c r="AK29" s="15">
        <v>631</v>
      </c>
      <c r="AL29" s="15">
        <v>647</v>
      </c>
      <c r="AM29" s="15">
        <f t="shared" si="10"/>
        <v>647</v>
      </c>
    </row>
    <row r="30" spans="2:39">
      <c r="B30" s="23" t="s">
        <v>83</v>
      </c>
      <c r="C30" s="147"/>
      <c r="D30" s="147"/>
      <c r="E30" s="15">
        <v>5450</v>
      </c>
      <c r="F30" s="15">
        <v>5123</v>
      </c>
      <c r="G30" s="15">
        <v>5445</v>
      </c>
      <c r="H30" s="15">
        <v>6213</v>
      </c>
      <c r="I30" s="62">
        <f t="shared" si="6"/>
        <v>6213</v>
      </c>
      <c r="J30" s="147"/>
      <c r="K30" s="15">
        <v>6833</v>
      </c>
      <c r="L30" s="15">
        <v>6962</v>
      </c>
      <c r="M30" s="195">
        <v>7643</v>
      </c>
      <c r="N30" s="15">
        <v>7788</v>
      </c>
      <c r="O30" s="62">
        <f t="shared" si="7"/>
        <v>7788</v>
      </c>
      <c r="P30" s="147"/>
      <c r="Q30" s="15">
        <v>8042</v>
      </c>
      <c r="R30" s="15">
        <v>8506</v>
      </c>
      <c r="S30" s="195">
        <v>8727</v>
      </c>
      <c r="T30" s="15">
        <v>9116</v>
      </c>
      <c r="U30" s="62">
        <v>9116</v>
      </c>
      <c r="V30" s="147"/>
      <c r="W30" s="15">
        <v>8863</v>
      </c>
      <c r="X30" s="15">
        <v>7810</v>
      </c>
      <c r="Y30" s="195">
        <v>7908</v>
      </c>
      <c r="Z30" s="15">
        <v>8374</v>
      </c>
      <c r="AA30" s="62">
        <f t="shared" si="8"/>
        <v>8374</v>
      </c>
      <c r="AB30" s="147"/>
      <c r="AC30" s="15">
        <v>9923</v>
      </c>
      <c r="AD30" s="15">
        <v>10780</v>
      </c>
      <c r="AE30" s="195">
        <v>10183</v>
      </c>
      <c r="AF30" s="15">
        <v>10858</v>
      </c>
      <c r="AG30" s="62">
        <f t="shared" si="9"/>
        <v>10858</v>
      </c>
      <c r="AH30" s="147"/>
      <c r="AI30" s="15">
        <v>11572</v>
      </c>
      <c r="AJ30" s="15">
        <v>11105</v>
      </c>
      <c r="AK30" s="15">
        <v>10978</v>
      </c>
      <c r="AL30" s="15">
        <v>11764</v>
      </c>
      <c r="AM30" s="15">
        <f t="shared" si="10"/>
        <v>11764</v>
      </c>
    </row>
    <row r="31" spans="2:39">
      <c r="B31" s="23" t="s">
        <v>84</v>
      </c>
      <c r="C31" s="147"/>
      <c r="D31" s="147"/>
      <c r="E31" s="15">
        <v>294</v>
      </c>
      <c r="F31" s="15">
        <v>324</v>
      </c>
      <c r="G31" s="15">
        <v>355</v>
      </c>
      <c r="H31" s="15">
        <v>386</v>
      </c>
      <c r="I31" s="62">
        <f t="shared" si="6"/>
        <v>386</v>
      </c>
      <c r="J31" s="147"/>
      <c r="K31" s="15">
        <v>394</v>
      </c>
      <c r="L31" s="15">
        <v>406</v>
      </c>
      <c r="M31" s="195">
        <v>423</v>
      </c>
      <c r="N31" s="15">
        <v>397</v>
      </c>
      <c r="O31" s="62">
        <f t="shared" si="7"/>
        <v>397</v>
      </c>
      <c r="P31" s="147"/>
      <c r="Q31" s="15">
        <v>397</v>
      </c>
      <c r="R31" s="15">
        <v>414</v>
      </c>
      <c r="S31" s="195">
        <v>430</v>
      </c>
      <c r="T31" s="15">
        <v>418</v>
      </c>
      <c r="U31" s="62">
        <v>418</v>
      </c>
      <c r="V31" s="147"/>
      <c r="W31" s="15">
        <v>430</v>
      </c>
      <c r="X31" s="15">
        <v>446</v>
      </c>
      <c r="Y31" s="195">
        <v>442</v>
      </c>
      <c r="Z31" s="15">
        <v>438</v>
      </c>
      <c r="AA31" s="62">
        <f t="shared" si="8"/>
        <v>438</v>
      </c>
      <c r="AB31" s="147"/>
      <c r="AC31" s="15">
        <v>433</v>
      </c>
      <c r="AD31" s="15">
        <v>416</v>
      </c>
      <c r="AE31" s="195">
        <v>428</v>
      </c>
      <c r="AF31" s="15">
        <v>412</v>
      </c>
      <c r="AG31" s="62">
        <f t="shared" si="9"/>
        <v>412</v>
      </c>
      <c r="AH31" s="147"/>
      <c r="AI31" s="15">
        <v>443</v>
      </c>
      <c r="AJ31" s="15">
        <v>506</v>
      </c>
      <c r="AK31" s="15">
        <v>496</v>
      </c>
      <c r="AL31" s="15">
        <v>497</v>
      </c>
      <c r="AM31" s="15">
        <f t="shared" si="10"/>
        <v>497</v>
      </c>
    </row>
    <row r="32" spans="2:39">
      <c r="B32" s="23" t="s">
        <v>92</v>
      </c>
      <c r="C32" s="147"/>
      <c r="D32" s="147"/>
      <c r="E32" s="15">
        <v>137</v>
      </c>
      <c r="F32" s="15">
        <v>136</v>
      </c>
      <c r="G32" s="15">
        <v>132</v>
      </c>
      <c r="H32" s="15">
        <v>99</v>
      </c>
      <c r="I32" s="62">
        <f t="shared" si="6"/>
        <v>99</v>
      </c>
      <c r="J32" s="147"/>
      <c r="K32" s="15">
        <v>96</v>
      </c>
      <c r="L32" s="15">
        <v>97</v>
      </c>
      <c r="M32" s="195">
        <v>98</v>
      </c>
      <c r="N32" s="15">
        <v>100</v>
      </c>
      <c r="O32" s="62">
        <f t="shared" si="7"/>
        <v>100</v>
      </c>
      <c r="P32" s="147"/>
      <c r="Q32" s="15">
        <v>103</v>
      </c>
      <c r="R32" s="15">
        <v>107</v>
      </c>
      <c r="S32" s="195">
        <v>113</v>
      </c>
      <c r="T32" s="15">
        <v>120</v>
      </c>
      <c r="U32" s="62">
        <v>120</v>
      </c>
      <c r="V32" s="147"/>
      <c r="W32" s="15">
        <v>120</v>
      </c>
      <c r="X32" s="15">
        <v>98</v>
      </c>
      <c r="Y32" s="195">
        <v>97</v>
      </c>
      <c r="Z32" s="15">
        <v>95</v>
      </c>
      <c r="AA32" s="62">
        <f t="shared" si="8"/>
        <v>95</v>
      </c>
      <c r="AB32" s="147"/>
      <c r="AC32" s="15">
        <v>100</v>
      </c>
      <c r="AD32" s="15">
        <v>105</v>
      </c>
      <c r="AE32" s="195">
        <v>111</v>
      </c>
      <c r="AF32" s="15">
        <v>115</v>
      </c>
      <c r="AG32" s="62">
        <f t="shared" si="9"/>
        <v>115</v>
      </c>
      <c r="AH32" s="147"/>
      <c r="AI32" s="15">
        <v>138</v>
      </c>
      <c r="AJ32" s="15">
        <v>139</v>
      </c>
      <c r="AK32" s="15">
        <v>137</v>
      </c>
      <c r="AL32" s="15">
        <v>164</v>
      </c>
      <c r="AM32" s="15">
        <f t="shared" si="10"/>
        <v>164</v>
      </c>
    </row>
    <row r="33" spans="2:39">
      <c r="B33" s="23" t="s">
        <v>12</v>
      </c>
      <c r="C33" s="147"/>
      <c r="D33" s="147"/>
      <c r="E33" s="15">
        <v>19</v>
      </c>
      <c r="F33" s="15">
        <v>19</v>
      </c>
      <c r="G33" s="15">
        <v>17</v>
      </c>
      <c r="H33" s="15">
        <v>18</v>
      </c>
      <c r="I33" s="62">
        <f t="shared" si="6"/>
        <v>18</v>
      </c>
      <c r="J33" s="147"/>
      <c r="K33" s="15">
        <v>16</v>
      </c>
      <c r="L33" s="15">
        <v>14</v>
      </c>
      <c r="M33" s="195">
        <v>15</v>
      </c>
      <c r="N33" s="15">
        <v>18</v>
      </c>
      <c r="O33" s="62">
        <f t="shared" si="7"/>
        <v>18</v>
      </c>
      <c r="P33" s="147"/>
      <c r="Q33" s="15">
        <v>19</v>
      </c>
      <c r="R33" s="15">
        <v>21</v>
      </c>
      <c r="S33" s="195">
        <v>20</v>
      </c>
      <c r="T33" s="15">
        <v>21</v>
      </c>
      <c r="U33" s="62">
        <v>21</v>
      </c>
      <c r="V33" s="147"/>
      <c r="W33" s="15">
        <v>19</v>
      </c>
      <c r="X33" s="15">
        <v>32</v>
      </c>
      <c r="Y33" s="195">
        <v>30</v>
      </c>
      <c r="Z33" s="15">
        <v>31</v>
      </c>
      <c r="AA33" s="62">
        <f t="shared" si="8"/>
        <v>31</v>
      </c>
      <c r="AB33" s="147"/>
      <c r="AC33" s="15">
        <v>31</v>
      </c>
      <c r="AD33" s="15">
        <v>33</v>
      </c>
      <c r="AE33" s="195">
        <v>69</v>
      </c>
      <c r="AF33" s="15">
        <v>66</v>
      </c>
      <c r="AG33" s="62">
        <f t="shared" si="9"/>
        <v>66</v>
      </c>
      <c r="AH33" s="147"/>
      <c r="AI33" s="15">
        <v>75</v>
      </c>
      <c r="AJ33" s="15">
        <v>118</v>
      </c>
      <c r="AK33" s="15">
        <v>109</v>
      </c>
      <c r="AL33" s="15">
        <v>111</v>
      </c>
      <c r="AM33" s="15">
        <f t="shared" si="10"/>
        <v>111</v>
      </c>
    </row>
    <row r="34" spans="2:39">
      <c r="B34" s="23" t="s">
        <v>169</v>
      </c>
      <c r="C34" s="147"/>
      <c r="D34" s="147"/>
      <c r="E34" s="15">
        <v>1</v>
      </c>
      <c r="F34" s="15">
        <v>1</v>
      </c>
      <c r="G34" s="15">
        <v>1</v>
      </c>
      <c r="H34" s="15">
        <v>1</v>
      </c>
      <c r="I34" s="62">
        <f t="shared" si="6"/>
        <v>1</v>
      </c>
      <c r="J34" s="147"/>
      <c r="K34" s="15">
        <v>1</v>
      </c>
      <c r="L34" s="15">
        <v>1</v>
      </c>
      <c r="M34" s="195">
        <v>1</v>
      </c>
      <c r="N34" s="15">
        <v>1</v>
      </c>
      <c r="O34" s="62">
        <f t="shared" si="7"/>
        <v>1</v>
      </c>
      <c r="P34" s="147"/>
      <c r="Q34" s="15">
        <v>1</v>
      </c>
      <c r="R34" s="15">
        <v>1</v>
      </c>
      <c r="S34" s="195">
        <v>2</v>
      </c>
      <c r="T34" s="15">
        <v>2</v>
      </c>
      <c r="U34" s="62">
        <v>2</v>
      </c>
      <c r="V34" s="147"/>
      <c r="W34" s="15">
        <v>2</v>
      </c>
      <c r="X34" s="15">
        <v>2</v>
      </c>
      <c r="Y34" s="195">
        <v>3</v>
      </c>
      <c r="Z34" s="15">
        <v>3</v>
      </c>
      <c r="AA34" s="62">
        <f t="shared" si="8"/>
        <v>3</v>
      </c>
      <c r="AB34" s="147"/>
      <c r="AC34" s="15">
        <v>3</v>
      </c>
      <c r="AD34" s="15">
        <v>3</v>
      </c>
      <c r="AE34" s="195">
        <v>3</v>
      </c>
      <c r="AF34" s="15">
        <v>4</v>
      </c>
      <c r="AG34" s="62">
        <f t="shared" si="9"/>
        <v>4</v>
      </c>
      <c r="AH34" s="147"/>
      <c r="AI34" s="15">
        <v>4</v>
      </c>
      <c r="AJ34" s="15">
        <v>4</v>
      </c>
      <c r="AK34" s="15">
        <v>4</v>
      </c>
      <c r="AL34" s="15">
        <v>4</v>
      </c>
      <c r="AM34" s="15">
        <f t="shared" si="10"/>
        <v>4</v>
      </c>
    </row>
    <row r="35" spans="2:39">
      <c r="B35" s="23" t="s">
        <v>185</v>
      </c>
      <c r="C35" s="147"/>
      <c r="D35" s="147"/>
      <c r="E35" s="15">
        <v>4282</v>
      </c>
      <c r="F35" s="15">
        <v>4049</v>
      </c>
      <c r="G35" s="15">
        <v>4114</v>
      </c>
      <c r="H35" s="15">
        <v>4075</v>
      </c>
      <c r="I35" s="62">
        <f t="shared" si="6"/>
        <v>4075</v>
      </c>
      <c r="J35" s="147"/>
      <c r="K35" s="15">
        <v>3899</v>
      </c>
      <c r="L35" s="15">
        <v>3822</v>
      </c>
      <c r="M35" s="195">
        <v>3551</v>
      </c>
      <c r="N35" s="15">
        <v>3477</v>
      </c>
      <c r="O35" s="62">
        <f t="shared" si="7"/>
        <v>3477</v>
      </c>
      <c r="P35" s="147"/>
      <c r="Q35" s="15">
        <v>3375</v>
      </c>
      <c r="R35" s="15">
        <v>3651</v>
      </c>
      <c r="S35" s="195">
        <v>3901</v>
      </c>
      <c r="T35" s="15">
        <v>3651</v>
      </c>
      <c r="U35" s="62">
        <v>3651</v>
      </c>
      <c r="V35" s="147"/>
      <c r="W35" s="15">
        <v>3513</v>
      </c>
      <c r="X35" s="15">
        <v>3097</v>
      </c>
      <c r="Y35" s="195">
        <v>3408</v>
      </c>
      <c r="Z35" s="15">
        <v>3586</v>
      </c>
      <c r="AA35" s="62">
        <f t="shared" si="8"/>
        <v>3586</v>
      </c>
      <c r="AB35" s="147"/>
      <c r="AC35" s="15">
        <v>3461</v>
      </c>
      <c r="AD35" s="15">
        <v>3554</v>
      </c>
      <c r="AE35" s="195">
        <v>2979</v>
      </c>
      <c r="AF35" s="15">
        <v>2988</v>
      </c>
      <c r="AG35" s="62">
        <f t="shared" si="9"/>
        <v>2988</v>
      </c>
      <c r="AH35" s="147"/>
      <c r="AI35" s="15">
        <v>3380</v>
      </c>
      <c r="AJ35" s="15">
        <v>3711</v>
      </c>
      <c r="AK35" s="15">
        <v>3970</v>
      </c>
      <c r="AL35" s="15">
        <v>4440</v>
      </c>
      <c r="AM35" s="15">
        <f t="shared" si="10"/>
        <v>4440</v>
      </c>
    </row>
    <row r="36" spans="2:39">
      <c r="B36" s="23" t="s">
        <v>210</v>
      </c>
      <c r="C36" s="147"/>
      <c r="D36" s="147"/>
      <c r="E36" s="15">
        <v>202</v>
      </c>
      <c r="F36" s="15">
        <v>234</v>
      </c>
      <c r="G36" s="15">
        <v>244</v>
      </c>
      <c r="H36" s="15">
        <v>234</v>
      </c>
      <c r="I36" s="62">
        <f t="shared" si="6"/>
        <v>234</v>
      </c>
      <c r="J36" s="147"/>
      <c r="K36" s="15">
        <v>226</v>
      </c>
      <c r="L36" s="15">
        <v>218</v>
      </c>
      <c r="M36" s="195">
        <v>204</v>
      </c>
      <c r="N36" s="15">
        <v>189</v>
      </c>
      <c r="O36" s="62">
        <f t="shared" si="7"/>
        <v>189</v>
      </c>
      <c r="P36" s="147"/>
      <c r="Q36" s="15">
        <v>150</v>
      </c>
      <c r="R36" s="15">
        <v>127</v>
      </c>
      <c r="S36" s="195">
        <v>113</v>
      </c>
      <c r="T36" s="15">
        <v>127</v>
      </c>
      <c r="U36" s="62">
        <v>127</v>
      </c>
      <c r="V36" s="147"/>
      <c r="W36" s="15">
        <v>127</v>
      </c>
      <c r="X36" s="15">
        <v>128</v>
      </c>
      <c r="Y36" s="195">
        <v>125</v>
      </c>
      <c r="Z36" s="15">
        <v>128</v>
      </c>
      <c r="AA36" s="62">
        <f t="shared" si="8"/>
        <v>128</v>
      </c>
      <c r="AB36" s="147"/>
      <c r="AC36" s="15">
        <v>127</v>
      </c>
      <c r="AD36" s="15">
        <v>121</v>
      </c>
      <c r="AE36" s="195">
        <v>124</v>
      </c>
      <c r="AF36" s="15">
        <v>124</v>
      </c>
      <c r="AG36" s="62">
        <f t="shared" si="9"/>
        <v>124</v>
      </c>
      <c r="AH36" s="147"/>
      <c r="AI36" s="15">
        <v>128</v>
      </c>
      <c r="AJ36" s="15">
        <v>125</v>
      </c>
      <c r="AK36" s="15">
        <v>191</v>
      </c>
      <c r="AL36" s="15">
        <v>201</v>
      </c>
      <c r="AM36" s="15">
        <f t="shared" si="10"/>
        <v>201</v>
      </c>
    </row>
    <row r="37" spans="2:39">
      <c r="B37" s="23" t="s">
        <v>211</v>
      </c>
      <c r="C37" s="147"/>
      <c r="D37" s="147"/>
      <c r="E37" s="15">
        <v>0</v>
      </c>
      <c r="F37" s="15">
        <v>0</v>
      </c>
      <c r="G37" s="15">
        <v>0</v>
      </c>
      <c r="H37" s="15">
        <v>0</v>
      </c>
      <c r="I37" s="62">
        <f t="shared" si="6"/>
        <v>0</v>
      </c>
      <c r="J37" s="147"/>
      <c r="K37" s="15">
        <v>0</v>
      </c>
      <c r="L37" s="15">
        <v>0</v>
      </c>
      <c r="M37" s="195">
        <v>0</v>
      </c>
      <c r="N37" s="15">
        <v>0</v>
      </c>
      <c r="O37" s="62">
        <f t="shared" si="7"/>
        <v>0</v>
      </c>
      <c r="P37" s="147"/>
      <c r="Q37" s="15">
        <v>0</v>
      </c>
      <c r="R37" s="15">
        <v>0</v>
      </c>
      <c r="S37" s="195">
        <v>0</v>
      </c>
      <c r="T37" s="15">
        <v>0</v>
      </c>
      <c r="U37" s="62">
        <v>0</v>
      </c>
      <c r="V37" s="147"/>
      <c r="W37" s="15">
        <v>0</v>
      </c>
      <c r="X37" s="15">
        <v>0</v>
      </c>
      <c r="Y37" s="195">
        <v>0</v>
      </c>
      <c r="Z37" s="15">
        <v>0</v>
      </c>
      <c r="AA37" s="62">
        <f t="shared" si="8"/>
        <v>0</v>
      </c>
      <c r="AB37" s="147"/>
      <c r="AC37" s="15">
        <v>0</v>
      </c>
      <c r="AD37" s="15">
        <v>0</v>
      </c>
      <c r="AE37" s="195">
        <v>0</v>
      </c>
      <c r="AF37" s="15">
        <v>0</v>
      </c>
      <c r="AG37" s="62">
        <f t="shared" si="9"/>
        <v>0</v>
      </c>
      <c r="AH37" s="147"/>
      <c r="AI37" s="15">
        <v>0</v>
      </c>
      <c r="AJ37" s="15">
        <v>0</v>
      </c>
      <c r="AK37" s="15">
        <v>0</v>
      </c>
      <c r="AL37" s="15">
        <v>0</v>
      </c>
      <c r="AM37" s="15">
        <f t="shared" si="10"/>
        <v>0</v>
      </c>
    </row>
    <row r="38" spans="2:39">
      <c r="B38" s="23" t="s">
        <v>229</v>
      </c>
      <c r="C38" s="147"/>
      <c r="D38" s="147"/>
      <c r="E38" s="15">
        <v>7</v>
      </c>
      <c r="F38" s="15">
        <v>9</v>
      </c>
      <c r="G38" s="15">
        <v>10</v>
      </c>
      <c r="H38" s="15">
        <v>10</v>
      </c>
      <c r="I38" s="62">
        <f t="shared" si="6"/>
        <v>10</v>
      </c>
      <c r="J38" s="147"/>
      <c r="K38" s="15">
        <v>10</v>
      </c>
      <c r="L38" s="15">
        <v>12</v>
      </c>
      <c r="M38" s="195">
        <v>16</v>
      </c>
      <c r="N38" s="15">
        <v>15</v>
      </c>
      <c r="O38" s="62">
        <f t="shared" si="7"/>
        <v>15</v>
      </c>
      <c r="P38" s="147"/>
      <c r="Q38" s="15">
        <v>15</v>
      </c>
      <c r="R38" s="15">
        <v>17</v>
      </c>
      <c r="S38" s="195">
        <v>17</v>
      </c>
      <c r="T38" s="15">
        <v>19</v>
      </c>
      <c r="U38" s="62">
        <v>19</v>
      </c>
      <c r="V38" s="147"/>
      <c r="W38" s="15">
        <v>19</v>
      </c>
      <c r="X38" s="15">
        <v>17</v>
      </c>
      <c r="Y38" s="195">
        <v>14</v>
      </c>
      <c r="Z38" s="15">
        <v>14</v>
      </c>
      <c r="AA38" s="62">
        <f t="shared" si="8"/>
        <v>14</v>
      </c>
      <c r="AB38" s="147"/>
      <c r="AC38" s="15">
        <v>13</v>
      </c>
      <c r="AD38" s="15">
        <v>14</v>
      </c>
      <c r="AE38" s="195">
        <v>12</v>
      </c>
      <c r="AF38" s="15">
        <v>11</v>
      </c>
      <c r="AG38" s="62">
        <f t="shared" si="9"/>
        <v>11</v>
      </c>
      <c r="AH38" s="147"/>
      <c r="AI38" s="15">
        <v>10</v>
      </c>
      <c r="AJ38" s="15">
        <v>9</v>
      </c>
      <c r="AK38" s="15">
        <v>9</v>
      </c>
      <c r="AL38" s="15">
        <v>10</v>
      </c>
      <c r="AM38" s="15">
        <f t="shared" si="10"/>
        <v>10</v>
      </c>
    </row>
    <row r="39" spans="2:39">
      <c r="B39" s="23" t="s">
        <v>230</v>
      </c>
      <c r="C39" s="147"/>
      <c r="D39" s="147"/>
      <c r="E39" s="15">
        <v>11</v>
      </c>
      <c r="F39" s="15">
        <v>11</v>
      </c>
      <c r="G39" s="15">
        <v>11</v>
      </c>
      <c r="H39" s="15">
        <v>12</v>
      </c>
      <c r="I39" s="62">
        <f t="shared" si="6"/>
        <v>12</v>
      </c>
      <c r="J39" s="147"/>
      <c r="K39" s="15">
        <v>13</v>
      </c>
      <c r="L39" s="15">
        <v>17</v>
      </c>
      <c r="M39" s="195">
        <v>18</v>
      </c>
      <c r="N39" s="15">
        <v>18</v>
      </c>
      <c r="O39" s="62">
        <f t="shared" si="7"/>
        <v>18</v>
      </c>
      <c r="P39" s="147"/>
      <c r="Q39" s="15">
        <v>20</v>
      </c>
      <c r="R39" s="15">
        <v>21</v>
      </c>
      <c r="S39" s="195">
        <v>20</v>
      </c>
      <c r="T39" s="15">
        <v>18</v>
      </c>
      <c r="U39" s="62">
        <v>18</v>
      </c>
      <c r="V39" s="147"/>
      <c r="W39" s="15">
        <v>17</v>
      </c>
      <c r="X39" s="15">
        <v>15</v>
      </c>
      <c r="Y39" s="195">
        <v>14</v>
      </c>
      <c r="Z39" s="15">
        <v>14</v>
      </c>
      <c r="AA39" s="62">
        <f t="shared" si="8"/>
        <v>14</v>
      </c>
      <c r="AB39" s="147"/>
      <c r="AC39" s="15">
        <v>12</v>
      </c>
      <c r="AD39" s="15">
        <v>11</v>
      </c>
      <c r="AE39" s="195">
        <v>11</v>
      </c>
      <c r="AF39" s="15">
        <v>11</v>
      </c>
      <c r="AG39" s="62">
        <f t="shared" si="9"/>
        <v>11</v>
      </c>
      <c r="AH39" s="147"/>
      <c r="AI39" s="15">
        <v>12</v>
      </c>
      <c r="AJ39" s="15">
        <v>10</v>
      </c>
      <c r="AK39" s="15">
        <v>9</v>
      </c>
      <c r="AL39" s="15">
        <v>8</v>
      </c>
      <c r="AM39" s="15">
        <f t="shared" si="10"/>
        <v>8</v>
      </c>
    </row>
    <row r="40" spans="2:39">
      <c r="B40" s="23" t="s">
        <v>240</v>
      </c>
      <c r="C40" s="147"/>
      <c r="D40" s="147"/>
      <c r="E40" s="15">
        <v>8</v>
      </c>
      <c r="F40" s="15">
        <v>8</v>
      </c>
      <c r="G40" s="15">
        <v>8</v>
      </c>
      <c r="H40" s="15">
        <v>8</v>
      </c>
      <c r="I40" s="62">
        <f t="shared" si="6"/>
        <v>8</v>
      </c>
      <c r="J40" s="147"/>
      <c r="K40" s="15">
        <v>11</v>
      </c>
      <c r="L40" s="15">
        <v>15</v>
      </c>
      <c r="M40" s="195">
        <v>18</v>
      </c>
      <c r="N40" s="15">
        <v>18</v>
      </c>
      <c r="O40" s="62">
        <f t="shared" si="7"/>
        <v>18</v>
      </c>
      <c r="P40" s="147"/>
      <c r="Q40" s="15">
        <v>16</v>
      </c>
      <c r="R40" s="15">
        <v>18</v>
      </c>
      <c r="S40" s="195">
        <v>21</v>
      </c>
      <c r="T40" s="15">
        <v>21</v>
      </c>
      <c r="U40" s="62">
        <v>21</v>
      </c>
      <c r="V40" s="147"/>
      <c r="W40" s="15">
        <v>20</v>
      </c>
      <c r="X40" s="15">
        <v>18</v>
      </c>
      <c r="Y40" s="195">
        <v>19</v>
      </c>
      <c r="Z40" s="15">
        <v>22</v>
      </c>
      <c r="AA40" s="62">
        <f t="shared" si="8"/>
        <v>22</v>
      </c>
      <c r="AB40" s="147"/>
      <c r="AC40" s="15">
        <v>26</v>
      </c>
      <c r="AD40" s="15">
        <v>28</v>
      </c>
      <c r="AE40" s="195">
        <v>34</v>
      </c>
      <c r="AF40" s="15">
        <v>38</v>
      </c>
      <c r="AG40" s="62">
        <f t="shared" si="9"/>
        <v>38</v>
      </c>
      <c r="AH40" s="147"/>
      <c r="AI40" s="15">
        <v>44</v>
      </c>
      <c r="AJ40" s="15">
        <v>48</v>
      </c>
      <c r="AK40" s="15">
        <v>50</v>
      </c>
      <c r="AL40" s="15">
        <v>40</v>
      </c>
      <c r="AM40" s="15">
        <f t="shared" si="10"/>
        <v>40</v>
      </c>
    </row>
    <row r="41" spans="2:39">
      <c r="B41" s="23" t="s">
        <v>236</v>
      </c>
      <c r="C41" s="147"/>
      <c r="D41" s="147"/>
      <c r="E41" s="15">
        <v>1</v>
      </c>
      <c r="F41" s="15">
        <v>1</v>
      </c>
      <c r="G41" s="15">
        <v>1</v>
      </c>
      <c r="H41" s="15">
        <v>1</v>
      </c>
      <c r="I41" s="62">
        <f t="shared" si="6"/>
        <v>1</v>
      </c>
      <c r="J41" s="147"/>
      <c r="K41" s="15">
        <v>1</v>
      </c>
      <c r="L41" s="15">
        <v>0</v>
      </c>
      <c r="M41" s="195">
        <v>0</v>
      </c>
      <c r="N41" s="15">
        <v>0</v>
      </c>
      <c r="O41" s="62">
        <f t="shared" si="7"/>
        <v>0</v>
      </c>
      <c r="P41" s="147"/>
      <c r="Q41" s="15">
        <v>0</v>
      </c>
      <c r="R41" s="15">
        <v>0</v>
      </c>
      <c r="S41" s="195">
        <v>0</v>
      </c>
      <c r="T41" s="15">
        <v>0</v>
      </c>
      <c r="U41" s="62">
        <v>0</v>
      </c>
      <c r="V41" s="147"/>
      <c r="W41" s="15">
        <v>0</v>
      </c>
      <c r="X41" s="15">
        <v>0</v>
      </c>
      <c r="Y41" s="195">
        <v>0</v>
      </c>
      <c r="Z41" s="15">
        <v>0</v>
      </c>
      <c r="AA41" s="62">
        <f t="shared" si="8"/>
        <v>0</v>
      </c>
      <c r="AB41" s="147"/>
      <c r="AC41" s="15">
        <v>0</v>
      </c>
      <c r="AD41" s="15">
        <v>0</v>
      </c>
      <c r="AE41" s="195">
        <v>0</v>
      </c>
      <c r="AF41" s="15">
        <v>0</v>
      </c>
      <c r="AG41" s="62">
        <f t="shared" si="9"/>
        <v>0</v>
      </c>
      <c r="AH41" s="147"/>
      <c r="AI41" s="15">
        <v>0</v>
      </c>
      <c r="AJ41" s="15">
        <v>0</v>
      </c>
      <c r="AK41" s="15">
        <v>0</v>
      </c>
      <c r="AL41" s="15">
        <v>0</v>
      </c>
      <c r="AM41" s="15">
        <f t="shared" si="10"/>
        <v>0</v>
      </c>
    </row>
    <row r="42" spans="2:39">
      <c r="B42" s="23" t="s">
        <v>257</v>
      </c>
      <c r="C42" s="147"/>
      <c r="D42" s="147"/>
      <c r="E42" s="15">
        <v>1</v>
      </c>
      <c r="F42" s="15">
        <v>2</v>
      </c>
      <c r="G42" s="15">
        <v>2</v>
      </c>
      <c r="H42" s="15">
        <v>2</v>
      </c>
      <c r="I42" s="62">
        <f t="shared" si="6"/>
        <v>2</v>
      </c>
      <c r="J42" s="147"/>
      <c r="K42" s="15">
        <v>2</v>
      </c>
      <c r="L42" s="15">
        <v>2</v>
      </c>
      <c r="M42" s="195">
        <v>2</v>
      </c>
      <c r="N42" s="15">
        <v>3</v>
      </c>
      <c r="O42" s="62">
        <f t="shared" si="7"/>
        <v>3</v>
      </c>
      <c r="P42" s="147"/>
      <c r="Q42" s="15">
        <v>3</v>
      </c>
      <c r="R42" s="15">
        <v>3</v>
      </c>
      <c r="S42" s="195">
        <v>3</v>
      </c>
      <c r="T42" s="15">
        <v>4</v>
      </c>
      <c r="U42" s="62">
        <v>4</v>
      </c>
      <c r="V42" s="147"/>
      <c r="W42" s="15">
        <v>3</v>
      </c>
      <c r="X42" s="15">
        <v>3</v>
      </c>
      <c r="Y42" s="195">
        <v>3</v>
      </c>
      <c r="Z42" s="15">
        <v>2</v>
      </c>
      <c r="AA42" s="62">
        <f t="shared" si="8"/>
        <v>2</v>
      </c>
      <c r="AB42" s="147"/>
      <c r="AC42" s="15">
        <v>2</v>
      </c>
      <c r="AD42" s="15">
        <v>2</v>
      </c>
      <c r="AE42" s="195">
        <v>1</v>
      </c>
      <c r="AF42" s="15">
        <v>1</v>
      </c>
      <c r="AG42" s="62">
        <f t="shared" si="9"/>
        <v>1</v>
      </c>
      <c r="AH42" s="147"/>
      <c r="AI42" s="15">
        <v>1</v>
      </c>
      <c r="AJ42" s="15">
        <v>1</v>
      </c>
      <c r="AK42" s="15">
        <v>1</v>
      </c>
      <c r="AL42" s="15">
        <v>1</v>
      </c>
      <c r="AM42" s="15">
        <f t="shared" si="10"/>
        <v>1</v>
      </c>
    </row>
    <row r="43" spans="2:39">
      <c r="B43" s="23" t="s">
        <v>217</v>
      </c>
      <c r="C43" s="147"/>
      <c r="D43" s="147"/>
      <c r="E43" s="15">
        <v>2</v>
      </c>
      <c r="F43" s="15">
        <v>2</v>
      </c>
      <c r="G43" s="15">
        <v>1</v>
      </c>
      <c r="H43" s="15">
        <v>1</v>
      </c>
      <c r="I43" s="62">
        <f t="shared" si="6"/>
        <v>1</v>
      </c>
      <c r="J43" s="147"/>
      <c r="K43" s="15">
        <v>1</v>
      </c>
      <c r="L43" s="15">
        <v>2</v>
      </c>
      <c r="M43" s="195">
        <v>2</v>
      </c>
      <c r="N43" s="15">
        <v>2</v>
      </c>
      <c r="O43" s="62">
        <f t="shared" si="7"/>
        <v>2</v>
      </c>
      <c r="P43" s="147"/>
      <c r="Q43" s="15">
        <v>2</v>
      </c>
      <c r="R43" s="15">
        <v>3</v>
      </c>
      <c r="S43" s="195">
        <v>5</v>
      </c>
      <c r="T43" s="15">
        <v>7</v>
      </c>
      <c r="U43" s="62">
        <v>7</v>
      </c>
      <c r="V43" s="147"/>
      <c r="W43" s="15">
        <v>7</v>
      </c>
      <c r="X43" s="15">
        <v>7</v>
      </c>
      <c r="Y43" s="195">
        <v>6</v>
      </c>
      <c r="Z43" s="15">
        <v>6</v>
      </c>
      <c r="AA43" s="62">
        <f t="shared" si="8"/>
        <v>6</v>
      </c>
      <c r="AB43" s="147"/>
      <c r="AC43" s="15">
        <v>5</v>
      </c>
      <c r="AD43" s="15">
        <v>5</v>
      </c>
      <c r="AE43" s="195">
        <v>3</v>
      </c>
      <c r="AF43" s="15">
        <v>3</v>
      </c>
      <c r="AG43" s="62">
        <f t="shared" si="9"/>
        <v>3</v>
      </c>
      <c r="AH43" s="147"/>
      <c r="AI43" s="15">
        <v>4</v>
      </c>
      <c r="AJ43" s="15">
        <v>3</v>
      </c>
      <c r="AK43" s="15">
        <v>3</v>
      </c>
      <c r="AL43" s="15">
        <v>3</v>
      </c>
      <c r="AM43" s="15">
        <f t="shared" si="10"/>
        <v>3</v>
      </c>
    </row>
    <row r="44" spans="2:39">
      <c r="B44" s="23" t="s">
        <v>368</v>
      </c>
      <c r="C44" s="147"/>
      <c r="D44" s="147"/>
      <c r="E44" s="15"/>
      <c r="F44" s="15"/>
      <c r="G44" s="15"/>
      <c r="H44" s="15"/>
      <c r="I44" s="62"/>
      <c r="J44" s="147"/>
      <c r="K44" s="15"/>
      <c r="L44" s="15"/>
      <c r="M44" s="195"/>
      <c r="N44" s="15"/>
      <c r="O44" s="62"/>
      <c r="P44" s="147"/>
      <c r="Q44" s="15">
        <v>0</v>
      </c>
      <c r="R44" s="15">
        <v>0</v>
      </c>
      <c r="S44" s="195">
        <v>0</v>
      </c>
      <c r="T44" s="15">
        <v>0</v>
      </c>
      <c r="U44" s="62">
        <v>0</v>
      </c>
      <c r="V44" s="147"/>
      <c r="W44" s="15">
        <v>0</v>
      </c>
      <c r="X44" s="15">
        <v>0</v>
      </c>
      <c r="Y44" s="195">
        <v>0</v>
      </c>
      <c r="Z44" s="15">
        <v>0</v>
      </c>
      <c r="AA44" s="62">
        <v>0</v>
      </c>
      <c r="AB44" s="147"/>
      <c r="AC44" s="15">
        <v>3</v>
      </c>
      <c r="AD44" s="15">
        <v>2</v>
      </c>
      <c r="AE44" s="195">
        <v>6</v>
      </c>
      <c r="AF44" s="15">
        <v>6</v>
      </c>
      <c r="AG44" s="62">
        <f t="shared" si="9"/>
        <v>6</v>
      </c>
      <c r="AH44" s="147"/>
      <c r="AI44" s="15">
        <v>7</v>
      </c>
      <c r="AJ44" s="15">
        <v>16</v>
      </c>
      <c r="AK44" s="15">
        <v>16</v>
      </c>
      <c r="AL44" s="15">
        <v>17</v>
      </c>
      <c r="AM44" s="15">
        <f t="shared" si="10"/>
        <v>17</v>
      </c>
    </row>
    <row r="45" spans="2:39">
      <c r="B45" s="23" t="s">
        <v>393</v>
      </c>
      <c r="C45" s="147"/>
      <c r="D45" s="147"/>
      <c r="E45" s="15"/>
      <c r="F45" s="15"/>
      <c r="G45" s="15"/>
      <c r="H45" s="15"/>
      <c r="I45" s="62"/>
      <c r="J45" s="147"/>
      <c r="K45" s="15"/>
      <c r="L45" s="15"/>
      <c r="M45" s="195"/>
      <c r="N45" s="15"/>
      <c r="O45" s="62"/>
      <c r="P45" s="147"/>
      <c r="Q45" s="15"/>
      <c r="R45" s="15"/>
      <c r="S45" s="195"/>
      <c r="T45" s="15"/>
      <c r="U45" s="62"/>
      <c r="V45" s="147"/>
      <c r="W45" s="15"/>
      <c r="X45" s="15"/>
      <c r="Y45" s="195"/>
      <c r="Z45" s="15"/>
      <c r="AA45" s="62"/>
      <c r="AB45" s="147"/>
      <c r="AC45" s="15"/>
      <c r="AD45" s="15"/>
      <c r="AE45" s="195"/>
      <c r="AF45" s="15"/>
      <c r="AG45" s="62"/>
      <c r="AH45" s="147"/>
      <c r="AI45" s="15"/>
      <c r="AJ45" s="15">
        <v>9</v>
      </c>
      <c r="AK45" s="15">
        <v>8</v>
      </c>
      <c r="AL45" s="15">
        <v>9</v>
      </c>
      <c r="AM45" s="15">
        <f t="shared" si="10"/>
        <v>9</v>
      </c>
    </row>
    <row r="46" spans="2:39">
      <c r="B46" s="23" t="s">
        <v>288</v>
      </c>
      <c r="C46" s="147"/>
      <c r="D46" s="147"/>
      <c r="E46" s="15"/>
      <c r="F46" s="15"/>
      <c r="G46" s="15"/>
      <c r="H46" s="15"/>
      <c r="I46" s="62"/>
      <c r="J46" s="147"/>
      <c r="K46" s="15"/>
      <c r="L46" s="15"/>
      <c r="M46" s="195"/>
      <c r="N46" s="15">
        <v>146</v>
      </c>
      <c r="O46" s="62">
        <f t="shared" si="7"/>
        <v>146</v>
      </c>
      <c r="P46" s="147"/>
      <c r="Q46" s="15">
        <v>144</v>
      </c>
      <c r="R46" s="15">
        <v>156</v>
      </c>
      <c r="S46" s="195">
        <v>153</v>
      </c>
      <c r="T46" s="15">
        <v>150</v>
      </c>
      <c r="U46" s="62">
        <v>150</v>
      </c>
      <c r="V46" s="147"/>
      <c r="W46" s="15">
        <v>144</v>
      </c>
      <c r="X46" s="15">
        <v>143</v>
      </c>
      <c r="Y46" s="195">
        <v>143</v>
      </c>
      <c r="Z46" s="15">
        <v>140</v>
      </c>
      <c r="AA46" s="62">
        <f t="shared" si="8"/>
        <v>140</v>
      </c>
      <c r="AB46" s="147"/>
      <c r="AC46" s="15">
        <v>135</v>
      </c>
      <c r="AD46" s="15">
        <v>127</v>
      </c>
      <c r="AE46" s="195">
        <v>126</v>
      </c>
      <c r="AF46" s="15">
        <v>103</v>
      </c>
      <c r="AG46" s="62">
        <f t="shared" si="9"/>
        <v>103</v>
      </c>
      <c r="AH46" s="147"/>
      <c r="AI46" s="15">
        <v>85</v>
      </c>
      <c r="AJ46" s="15">
        <v>82</v>
      </c>
      <c r="AK46" s="15">
        <v>82</v>
      </c>
      <c r="AL46" s="15">
        <v>76</v>
      </c>
      <c r="AM46" s="15">
        <f t="shared" si="10"/>
        <v>76</v>
      </c>
    </row>
    <row r="47" spans="2:39">
      <c r="B47" s="23" t="s">
        <v>417</v>
      </c>
      <c r="C47" s="147"/>
      <c r="D47" s="147"/>
      <c r="E47" s="15"/>
      <c r="F47" s="15"/>
      <c r="G47" s="15"/>
      <c r="H47" s="15"/>
      <c r="I47" s="62"/>
      <c r="J47" s="147"/>
      <c r="K47" s="15"/>
      <c r="L47" s="15"/>
      <c r="M47" s="195"/>
      <c r="N47" s="15"/>
      <c r="O47" s="62"/>
      <c r="P47" s="147"/>
      <c r="Q47" s="15"/>
      <c r="R47" s="15"/>
      <c r="S47" s="195"/>
      <c r="T47" s="15"/>
      <c r="U47" s="62"/>
      <c r="V47" s="147"/>
      <c r="W47" s="15"/>
      <c r="X47" s="15"/>
      <c r="Y47" s="195"/>
      <c r="Z47" s="15"/>
      <c r="AA47" s="62"/>
      <c r="AB47" s="147"/>
      <c r="AC47" s="15"/>
      <c r="AD47" s="15"/>
      <c r="AE47" s="195"/>
      <c r="AF47" s="15"/>
      <c r="AG47" s="62"/>
      <c r="AH47" s="147"/>
      <c r="AI47" s="15"/>
      <c r="AJ47" s="15"/>
      <c r="AK47" s="15"/>
      <c r="AL47" s="15">
        <v>11</v>
      </c>
      <c r="AM47" s="15">
        <f t="shared" si="10"/>
        <v>11</v>
      </c>
    </row>
    <row r="48" spans="2:39" ht="15" customHeight="1">
      <c r="B48" s="24"/>
      <c r="E48" s="57">
        <f>E24+SUM(E26:E43)</f>
        <v>35783</v>
      </c>
      <c r="F48" s="57">
        <f>F24+SUM(F26:F43)</f>
        <v>35121</v>
      </c>
      <c r="G48" s="57">
        <f>G24+SUM(G26:G43)</f>
        <v>35657</v>
      </c>
      <c r="H48" s="57">
        <f>H24+SUM(H26:H43)</f>
        <v>36540</v>
      </c>
      <c r="I48" s="57">
        <f>I24+SUM(I26:I43)</f>
        <v>36540</v>
      </c>
      <c r="K48" s="57">
        <f>K24+SUM(K26:K43)</f>
        <v>38227</v>
      </c>
      <c r="L48" s="57">
        <f>L24+SUM(L26:L43)</f>
        <v>38516</v>
      </c>
      <c r="M48" s="219">
        <f>M24+SUM(M26:M43)</f>
        <v>38892</v>
      </c>
      <c r="N48" s="57">
        <f>N24+SUM(N26:N46)</f>
        <v>39898</v>
      </c>
      <c r="O48" s="57">
        <f>O24+SUM(O26:O46)</f>
        <v>39898</v>
      </c>
      <c r="Q48" s="57">
        <f>Q24+SUM(Q26:Q46)</f>
        <v>41056</v>
      </c>
      <c r="R48" s="57">
        <f>R24+SUM(R26:R46)</f>
        <v>42602</v>
      </c>
      <c r="S48" s="219">
        <f>S24+SUM(S26:S46)</f>
        <v>44011</v>
      </c>
      <c r="T48" s="57">
        <f>T24+SUM(T26:T46)</f>
        <v>44292</v>
      </c>
      <c r="U48" s="57">
        <f>U24+SUM(U26:U46)</f>
        <v>44292</v>
      </c>
      <c r="W48" s="57">
        <f>W24+SUM(W26:W46)</f>
        <v>43422</v>
      </c>
      <c r="X48" s="57">
        <f>X24+SUM(X26:X46)</f>
        <v>41466</v>
      </c>
      <c r="Y48" s="219">
        <f>Y24+SUM(Y26:Y46)</f>
        <v>42830</v>
      </c>
      <c r="Z48" s="57">
        <f>Z24+SUM(Z26:Z46)</f>
        <v>43997</v>
      </c>
      <c r="AA48" s="57">
        <f>AA24+SUM(AA26:AA46)</f>
        <v>43997</v>
      </c>
      <c r="AC48" s="57">
        <f>AC24+SUM(AC26:AC46)</f>
        <v>46918</v>
      </c>
      <c r="AD48" s="57">
        <f>AD24+SUM(AD26:AD46)</f>
        <v>49511</v>
      </c>
      <c r="AE48" s="219">
        <f>AE24+SUM(AE26:AE46)</f>
        <v>49610</v>
      </c>
      <c r="AF48" s="57">
        <f>AF24+SUM(AF26:AF46)</f>
        <v>52081</v>
      </c>
      <c r="AG48" s="57">
        <f>AG24+SUM(AG26:AG46)</f>
        <v>52081</v>
      </c>
      <c r="AI48" s="57">
        <f>AI24+SUM(AI26:AI47)</f>
        <v>55146</v>
      </c>
      <c r="AJ48" s="57">
        <f>AJ24+SUM(AJ26:AJ47)</f>
        <v>57503</v>
      </c>
      <c r="AK48" s="57">
        <f>AK24+SUM(AK26:AK47)</f>
        <v>57994</v>
      </c>
      <c r="AL48" s="57">
        <f t="shared" ref="AL48:AM48" si="11">AL24+SUM(AL26:AL47)</f>
        <v>59755</v>
      </c>
      <c r="AM48" s="57">
        <f t="shared" si="11"/>
        <v>59755</v>
      </c>
    </row>
    <row r="49" spans="2:39">
      <c r="M49" s="184"/>
      <c r="S49" s="184"/>
      <c r="Y49" s="184"/>
      <c r="AE49" s="184"/>
    </row>
    <row r="50" spans="2:39" ht="13.5" customHeight="1">
      <c r="B50" s="100" t="s">
        <v>70</v>
      </c>
      <c r="E50" s="98" t="s">
        <v>243</v>
      </c>
      <c r="F50" s="98" t="s">
        <v>244</v>
      </c>
      <c r="G50" s="98" t="s">
        <v>245</v>
      </c>
      <c r="H50" s="97" t="str">
        <f>H11</f>
        <v>QE Mar-18</v>
      </c>
      <c r="I50" s="97" t="str">
        <f>I11</f>
        <v>FY 2017-18</v>
      </c>
      <c r="K50" s="98" t="str">
        <f>K11</f>
        <v>QE Jun-18</v>
      </c>
      <c r="L50" s="98" t="str">
        <f>L11</f>
        <v>QE Sep-18</v>
      </c>
      <c r="M50" s="179" t="str">
        <f t="shared" ref="M50:N50" si="12">M11</f>
        <v>QE Dec-18</v>
      </c>
      <c r="N50" s="97" t="str">
        <f t="shared" si="12"/>
        <v>QE Mar-19</v>
      </c>
      <c r="O50" s="97" t="str">
        <f>O11</f>
        <v>FY 2018-19</v>
      </c>
      <c r="Q50" s="98" t="str">
        <f t="shared" ref="Q50" si="13">Q11</f>
        <v>QE Jun-19</v>
      </c>
      <c r="R50" s="98" t="str">
        <f>R11</f>
        <v>QE Sep-19</v>
      </c>
      <c r="S50" s="179" t="str">
        <f t="shared" ref="S50:T50" si="14">S11</f>
        <v>QE Dec-19</v>
      </c>
      <c r="T50" s="97" t="str">
        <f t="shared" si="14"/>
        <v>QE Mar-20</v>
      </c>
      <c r="U50" s="97" t="str">
        <f>U11</f>
        <v>FY 2019-20</v>
      </c>
      <c r="W50" s="98" t="str">
        <f t="shared" ref="W50:X50" si="15">W11</f>
        <v>QE Jun-20</v>
      </c>
      <c r="X50" s="98" t="str">
        <f t="shared" si="15"/>
        <v>QE Sep-20</v>
      </c>
      <c r="Y50" s="98" t="str">
        <f>Y11</f>
        <v>QE Dec-20</v>
      </c>
      <c r="Z50" s="98" t="str">
        <f>Z11</f>
        <v>QE Mar-21</v>
      </c>
      <c r="AA50" s="97" t="str">
        <f>AA11</f>
        <v>FY 2020-21</v>
      </c>
      <c r="AC50" s="98" t="str">
        <f t="shared" ref="AC50:AD50" si="16">AC11</f>
        <v>QE Jun-21</v>
      </c>
      <c r="AD50" s="98" t="str">
        <f t="shared" si="16"/>
        <v>QE Sep-21</v>
      </c>
      <c r="AE50" s="98" t="str">
        <f t="shared" ref="AE50:AF50" si="17">AE11</f>
        <v>QE Dec-21</v>
      </c>
      <c r="AF50" s="98" t="str">
        <f t="shared" si="17"/>
        <v>QE Mar-22</v>
      </c>
      <c r="AG50" s="97" t="str">
        <f>AG11</f>
        <v>FY 2021-22</v>
      </c>
      <c r="AI50" s="98" t="str">
        <f t="shared" ref="AI50:AM50" si="18">AI11</f>
        <v>QE Jun-22</v>
      </c>
      <c r="AJ50" s="98" t="str">
        <f t="shared" si="18"/>
        <v>QE Sep-22</v>
      </c>
      <c r="AK50" s="98" t="str">
        <f t="shared" si="18"/>
        <v>QE Dec-22</v>
      </c>
      <c r="AL50" s="98" t="str">
        <f t="shared" si="18"/>
        <v>QE Mar-23</v>
      </c>
      <c r="AM50" s="98" t="str">
        <f t="shared" si="18"/>
        <v>FY 2022-23</v>
      </c>
    </row>
    <row r="51" spans="2:39">
      <c r="B51" s="30"/>
      <c r="E51" s="12"/>
      <c r="F51" s="12"/>
      <c r="G51" s="12"/>
      <c r="H51" s="12"/>
      <c r="I51" s="12"/>
      <c r="K51" s="12"/>
      <c r="L51" s="12"/>
      <c r="M51" s="180"/>
      <c r="N51" s="12"/>
      <c r="O51" s="12"/>
      <c r="Q51" s="12"/>
      <c r="R51" s="12"/>
      <c r="S51" s="180"/>
      <c r="T51" s="12"/>
      <c r="U51" s="12"/>
      <c r="W51" s="12"/>
      <c r="X51" s="12"/>
      <c r="Y51" s="180"/>
      <c r="Z51" s="12"/>
      <c r="AA51" s="12"/>
      <c r="AC51" s="12"/>
      <c r="AD51" s="12"/>
      <c r="AE51" s="180"/>
      <c r="AF51" s="12"/>
      <c r="AG51" s="12"/>
      <c r="AI51" s="12"/>
      <c r="AJ51" s="12"/>
      <c r="AK51" s="12"/>
      <c r="AL51" s="12"/>
      <c r="AM51" s="12"/>
    </row>
    <row r="52" spans="2:39">
      <c r="B52" s="63" t="s">
        <v>53</v>
      </c>
      <c r="C52" s="148"/>
      <c r="D52" s="148"/>
      <c r="E52" s="64">
        <v>0.31735185265611254</v>
      </c>
      <c r="F52" s="64">
        <v>0.30010224927805307</v>
      </c>
      <c r="G52" s="64">
        <v>0.25268045346581824</v>
      </c>
      <c r="H52" s="64">
        <v>0.30813800525951907</v>
      </c>
      <c r="I52" s="64">
        <v>0.29397904507537553</v>
      </c>
      <c r="J52" s="148"/>
      <c r="K52" s="64">
        <v>0.3137231356987647</v>
      </c>
      <c r="L52" s="64">
        <v>0.31671139991524228</v>
      </c>
      <c r="M52" s="220">
        <v>0.2755322546526916</v>
      </c>
      <c r="N52" s="64">
        <v>0.33908097910892732</v>
      </c>
      <c r="O52" s="64">
        <v>0.31128184448303597</v>
      </c>
      <c r="P52" s="148"/>
      <c r="Q52" s="64">
        <v>0.33580054338390053</v>
      </c>
      <c r="R52" s="64">
        <v>0.31998482353587926</v>
      </c>
      <c r="S52" s="220">
        <v>0.25593548884650624</v>
      </c>
      <c r="T52" s="64">
        <v>0.27663969473032024</v>
      </c>
      <c r="U52" s="64">
        <v>0.2970104557812393</v>
      </c>
      <c r="V52" s="148"/>
      <c r="W52" s="64">
        <v>0.10544648930286125</v>
      </c>
      <c r="X52" s="64">
        <v>0.23809054349132938</v>
      </c>
      <c r="Y52" s="220">
        <v>0.22903470023706266</v>
      </c>
      <c r="Z52" s="220">
        <v>0.30380093251935142</v>
      </c>
      <c r="AA52" s="64">
        <v>0.2198706952131895</v>
      </c>
      <c r="AB52" s="148"/>
      <c r="AC52" s="64">
        <v>0.31532305581225145</v>
      </c>
      <c r="AD52" s="64">
        <v>0.34413634408871335</v>
      </c>
      <c r="AE52" s="220">
        <v>0.35512041483855872</v>
      </c>
      <c r="AF52" s="220">
        <v>0.43922143636233868</v>
      </c>
      <c r="AG52" s="64">
        <v>0.36430069115151914</v>
      </c>
      <c r="AH52" s="148"/>
      <c r="AI52" s="220">
        <v>0.48554200696201238</v>
      </c>
      <c r="AJ52" s="220">
        <v>0.41095587575770909</v>
      </c>
      <c r="AK52" s="220">
        <v>0.27840128488644639</v>
      </c>
      <c r="AL52" s="220">
        <v>0.39559098392107839</v>
      </c>
      <c r="AM52" s="220">
        <v>0.39005816966624124</v>
      </c>
    </row>
    <row r="53" spans="2:39">
      <c r="B53" s="65"/>
      <c r="E53" s="66"/>
      <c r="F53" s="66"/>
      <c r="G53" s="66"/>
      <c r="H53" s="66"/>
      <c r="I53" s="66"/>
      <c r="K53" s="66"/>
      <c r="L53" s="66"/>
      <c r="M53" s="66"/>
      <c r="N53" s="66"/>
      <c r="O53" s="66"/>
      <c r="Q53" s="66"/>
      <c r="R53" s="66"/>
      <c r="S53" s="66"/>
      <c r="T53" s="66"/>
      <c r="U53" s="66"/>
      <c r="W53" s="66"/>
      <c r="X53" s="66"/>
      <c r="Y53" s="66"/>
      <c r="Z53" s="66"/>
      <c r="AA53" s="66"/>
      <c r="AC53" s="66"/>
      <c r="AD53" s="66"/>
      <c r="AE53" s="66"/>
      <c r="AF53" s="66"/>
      <c r="AG53" s="66"/>
      <c r="AI53" s="66"/>
      <c r="AJ53" s="66"/>
      <c r="AK53" s="66"/>
      <c r="AL53" s="66"/>
      <c r="AM53" s="66"/>
    </row>
    <row r="55" spans="2:39" ht="15">
      <c r="B55" s="164" t="s">
        <v>259</v>
      </c>
    </row>
    <row r="56" spans="2:39">
      <c r="B56" s="164" t="s">
        <v>260</v>
      </c>
    </row>
    <row r="57" spans="2:39">
      <c r="B57" s="164" t="s">
        <v>262</v>
      </c>
    </row>
    <row r="58" spans="2:39">
      <c r="B58" s="164" t="s">
        <v>386</v>
      </c>
    </row>
    <row r="60" spans="2:39" hidden="1">
      <c r="B60" s="128" t="s">
        <v>122</v>
      </c>
      <c r="C60" s="129"/>
      <c r="D60" s="129"/>
      <c r="J60" s="129"/>
      <c r="P60" s="129"/>
      <c r="V60" s="129"/>
      <c r="AB60" s="129"/>
      <c r="AH60" s="129"/>
    </row>
    <row r="61" spans="2:39" hidden="1">
      <c r="B61" s="128"/>
      <c r="C61" s="129"/>
      <c r="D61" s="129"/>
      <c r="J61" s="129"/>
      <c r="P61" s="129"/>
      <c r="V61" s="129"/>
      <c r="AB61" s="129"/>
      <c r="AH61" s="129"/>
    </row>
    <row r="62" spans="2:39" hidden="1">
      <c r="B62" s="128"/>
      <c r="C62" s="129"/>
      <c r="D62" s="129"/>
      <c r="J62" s="129"/>
      <c r="P62" s="129"/>
      <c r="V62" s="129"/>
      <c r="AB62" s="129"/>
      <c r="AH62" s="129"/>
    </row>
    <row r="63" spans="2:39" hidden="1">
      <c r="B63" s="130"/>
      <c r="C63" s="129"/>
      <c r="D63" s="129"/>
      <c r="J63" s="129"/>
      <c r="P63" s="129"/>
      <c r="V63" s="129"/>
      <c r="AB63" s="129"/>
      <c r="AH63" s="129"/>
    </row>
    <row r="64" spans="2:39" ht="13.5" hidden="1" thickBot="1">
      <c r="B64" s="131" t="s">
        <v>123</v>
      </c>
    </row>
    <row r="65" spans="2:2" hidden="1">
      <c r="B65" s="125"/>
    </row>
    <row r="66" spans="2:2" hidden="1">
      <c r="B66" s="126" t="s">
        <v>30</v>
      </c>
    </row>
    <row r="67" spans="2:2" hidden="1">
      <c r="B67" s="126" t="s">
        <v>31</v>
      </c>
    </row>
    <row r="68" spans="2:2" hidden="1">
      <c r="B68" s="126" t="s">
        <v>124</v>
      </c>
    </row>
    <row r="69" spans="2:2" hidden="1">
      <c r="B69" s="126" t="s">
        <v>32</v>
      </c>
    </row>
    <row r="70" spans="2:2" hidden="1">
      <c r="B70" s="126" t="s">
        <v>36</v>
      </c>
    </row>
    <row r="71" spans="2:2" hidden="1">
      <c r="B71" s="126" t="s">
        <v>82</v>
      </c>
    </row>
    <row r="72" spans="2:2" hidden="1">
      <c r="B72" s="126"/>
    </row>
    <row r="73" spans="2:2" hidden="1">
      <c r="B73" s="126"/>
    </row>
    <row r="74" spans="2:2" hidden="1">
      <c r="B74" s="132" t="s">
        <v>33</v>
      </c>
    </row>
    <row r="75" spans="2:2" hidden="1">
      <c r="B75" s="126"/>
    </row>
    <row r="76" spans="2:2" hidden="1">
      <c r="B76" s="126" t="s">
        <v>34</v>
      </c>
    </row>
    <row r="77" spans="2:2" hidden="1">
      <c r="B77" s="126" t="s">
        <v>15</v>
      </c>
    </row>
    <row r="78" spans="2:2" hidden="1">
      <c r="B78" s="126" t="s">
        <v>38</v>
      </c>
    </row>
    <row r="79" spans="2:2" hidden="1">
      <c r="B79" s="126" t="s">
        <v>45</v>
      </c>
    </row>
    <row r="80" spans="2:2" hidden="1">
      <c r="B80" s="126" t="s">
        <v>83</v>
      </c>
    </row>
    <row r="81" spans="2:2" hidden="1">
      <c r="B81" s="127" t="s">
        <v>84</v>
      </c>
    </row>
    <row r="82" spans="2:2" hidden="1">
      <c r="B82" s="127" t="s">
        <v>92</v>
      </c>
    </row>
    <row r="83" spans="2:2" hidden="1">
      <c r="B83" s="127"/>
    </row>
    <row r="84" spans="2:2" hidden="1">
      <c r="B84" s="127"/>
    </row>
    <row r="85" spans="2:2" hidden="1">
      <c r="B85" s="127"/>
    </row>
    <row r="86" spans="2:2" ht="13.5" hidden="1" thickBot="1">
      <c r="B86" s="131" t="s">
        <v>125</v>
      </c>
    </row>
    <row r="87" spans="2:2" hidden="1">
      <c r="B87" s="124"/>
    </row>
    <row r="88" spans="2:2" hidden="1">
      <c r="B88" s="128"/>
    </row>
    <row r="89" spans="2:2" hidden="1">
      <c r="B89" s="128" t="s">
        <v>126</v>
      </c>
    </row>
    <row r="90" spans="2:2" hidden="1">
      <c r="B90" s="128"/>
    </row>
    <row r="91" spans="2:2" hidden="1">
      <c r="B91" s="130"/>
    </row>
    <row r="92" spans="2:2" ht="13.5" hidden="1" thickBot="1">
      <c r="B92" s="131" t="s">
        <v>127</v>
      </c>
    </row>
    <row r="93" spans="2:2" hidden="1">
      <c r="B93" s="125"/>
    </row>
    <row r="94" spans="2:2" hidden="1">
      <c r="B94" s="126" t="s">
        <v>30</v>
      </c>
    </row>
    <row r="95" spans="2:2" hidden="1">
      <c r="B95" s="126" t="s">
        <v>31</v>
      </c>
    </row>
    <row r="96" spans="2:2" hidden="1">
      <c r="B96" s="126" t="s">
        <v>124</v>
      </c>
    </row>
    <row r="97" spans="2:2" hidden="1">
      <c r="B97" s="126" t="s">
        <v>32</v>
      </c>
    </row>
    <row r="98" spans="2:2" hidden="1">
      <c r="B98" s="126" t="s">
        <v>36</v>
      </c>
    </row>
    <row r="99" spans="2:2" hidden="1">
      <c r="B99" s="126" t="s">
        <v>82</v>
      </c>
    </row>
    <row r="100" spans="2:2" hidden="1">
      <c r="B100" s="126"/>
    </row>
    <row r="101" spans="2:2" hidden="1">
      <c r="B101" s="126"/>
    </row>
    <row r="102" spans="2:2" hidden="1">
      <c r="B102" s="132" t="s">
        <v>33</v>
      </c>
    </row>
    <row r="103" spans="2:2" hidden="1">
      <c r="B103" s="126"/>
    </row>
    <row r="104" spans="2:2" hidden="1">
      <c r="B104" s="126" t="s">
        <v>34</v>
      </c>
    </row>
    <row r="105" spans="2:2" hidden="1">
      <c r="B105" s="126" t="s">
        <v>15</v>
      </c>
    </row>
    <row r="106" spans="2:2" hidden="1">
      <c r="B106" s="126" t="s">
        <v>38</v>
      </c>
    </row>
    <row r="107" spans="2:2" hidden="1">
      <c r="B107" s="126" t="s">
        <v>45</v>
      </c>
    </row>
    <row r="108" spans="2:2" hidden="1">
      <c r="B108" s="126" t="s">
        <v>83</v>
      </c>
    </row>
    <row r="109" spans="2:2" hidden="1">
      <c r="B109" s="127" t="s">
        <v>84</v>
      </c>
    </row>
    <row r="110" spans="2:2" hidden="1">
      <c r="B110" s="127" t="s">
        <v>92</v>
      </c>
    </row>
    <row r="111" spans="2:2" hidden="1">
      <c r="B111" s="127"/>
    </row>
    <row r="112" spans="2:2" hidden="1">
      <c r="B112" s="127"/>
    </row>
    <row r="113" spans="2:2" hidden="1">
      <c r="B113" s="127"/>
    </row>
    <row r="114" spans="2:2" ht="13.5" hidden="1" thickBot="1">
      <c r="B114" s="131" t="s">
        <v>128</v>
      </c>
    </row>
  </sheetData>
  <phoneticPr fontId="3" type="noConversion"/>
  <printOptions horizontalCentered="1" verticalCentered="1"/>
  <pageMargins left="0.25" right="0.25" top="0.75" bottom="0.75" header="0.3" footer="0.3"/>
  <pageSetup paperSize="9" scale="65" orientation="landscape" r:id="rId1"/>
  <headerFooter alignWithMargins="0"/>
  <ignoredErrors>
    <ignoredError sqref="AE24"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B3:EX34"/>
  <sheetViews>
    <sheetView showGridLines="0" zoomScale="80" zoomScaleNormal="80" zoomScaleSheetLayoutView="80" workbookViewId="0">
      <pane xSplit="2" topLeftCell="EE1" activePane="topRight" state="frozen"/>
      <selection activeCell="B78" sqref="B78"/>
      <selection pane="topRight" activeCell="EI29" sqref="EI29"/>
    </sheetView>
  </sheetViews>
  <sheetFormatPr defaultColWidth="14.42578125" defaultRowHeight="12.75"/>
  <cols>
    <col min="1" max="1" width="0.140625" style="7" customWidth="1"/>
    <col min="2" max="2" width="53" style="7" customWidth="1"/>
    <col min="3" max="3" width="1" style="7" customWidth="1"/>
    <col min="4" max="4" width="1.28515625" style="7" customWidth="1"/>
    <col min="5" max="5" width="1.140625" style="7" customWidth="1"/>
    <col min="6" max="9" width="14.42578125" style="7" hidden="1" customWidth="1"/>
    <col min="10" max="10" width="1.140625" style="7" hidden="1" customWidth="1"/>
    <col min="11" max="14" width="14.42578125" style="7" hidden="1" customWidth="1"/>
    <col min="15" max="15" width="1.140625" style="7" hidden="1" customWidth="1"/>
    <col min="16" max="19" width="14.42578125" style="7" hidden="1" customWidth="1"/>
    <col min="20" max="20" width="1.140625" style="7" hidden="1" customWidth="1"/>
    <col min="21" max="24" width="14.42578125" style="7" hidden="1" customWidth="1"/>
    <col min="25" max="25" width="1.140625" style="7" customWidth="1"/>
    <col min="26" max="26" width="14.42578125" style="7" customWidth="1"/>
    <col min="27" max="29" width="14.42578125" style="7"/>
    <col min="30" max="30" width="0.85546875" style="7" customWidth="1"/>
    <col min="31" max="34" width="0" style="7" hidden="1" customWidth="1"/>
    <col min="35" max="35" width="0.85546875" style="7" hidden="1" customWidth="1"/>
    <col min="36" max="39" width="0" style="7" hidden="1" customWidth="1"/>
    <col min="40" max="40" width="1" style="7" hidden="1" customWidth="1"/>
    <col min="41" max="44" width="0" style="7" hidden="1" customWidth="1"/>
    <col min="45" max="45" width="1" style="7" hidden="1" customWidth="1"/>
    <col min="46" max="49" width="0" style="7" hidden="1" customWidth="1"/>
    <col min="50" max="50" width="1" style="7" hidden="1" customWidth="1"/>
    <col min="51" max="54" width="14.42578125" style="7"/>
    <col min="55" max="55" width="1" style="7" hidden="1" customWidth="1"/>
    <col min="56" max="59" width="0" style="7" hidden="1" customWidth="1"/>
    <col min="60" max="60" width="1" style="7" hidden="1" customWidth="1"/>
    <col min="61" max="64" width="14.42578125" style="7" hidden="1" customWidth="1"/>
    <col min="65" max="65" width="1" style="7" hidden="1" customWidth="1"/>
    <col min="66" max="69" width="14.42578125" style="7" hidden="1" customWidth="1"/>
    <col min="70" max="70" width="1" style="7" hidden="1" customWidth="1"/>
    <col min="71" max="74" width="14.42578125" style="7" hidden="1" customWidth="1"/>
    <col min="75" max="75" width="1" style="7" customWidth="1"/>
    <col min="76" max="79" width="14.42578125" style="7" customWidth="1"/>
    <col min="80" max="80" width="1" style="7" customWidth="1"/>
    <col min="81" max="84" width="0" style="7" hidden="1" customWidth="1"/>
    <col min="85" max="85" width="1" style="7" hidden="1" customWidth="1"/>
    <col min="86" max="89" width="14.42578125" style="7" hidden="1" customWidth="1"/>
    <col min="90" max="90" width="1" style="7" hidden="1" customWidth="1"/>
    <col min="91" max="94" width="14.42578125" style="7" hidden="1" customWidth="1"/>
    <col min="95" max="95" width="1" style="7" hidden="1" customWidth="1"/>
    <col min="96" max="99" width="14.42578125" style="7" hidden="1" customWidth="1"/>
    <col min="100" max="100" width="1" style="7" hidden="1" customWidth="1"/>
    <col min="101" max="104" width="14.42578125" style="7" customWidth="1"/>
    <col min="105" max="105" width="1" style="7" customWidth="1"/>
    <col min="106" max="109" width="0" style="7" hidden="1" customWidth="1"/>
    <col min="110" max="110" width="1" style="7" hidden="1" customWidth="1"/>
    <col min="111" max="114" width="14.42578125" style="7" hidden="1" customWidth="1"/>
    <col min="115" max="115" width="1" style="7" hidden="1" customWidth="1"/>
    <col min="116" max="119" width="14.42578125" style="7" hidden="1" customWidth="1"/>
    <col min="120" max="120" width="1" style="7" hidden="1" customWidth="1"/>
    <col min="121" max="124" width="14.42578125" style="7" hidden="1" customWidth="1"/>
    <col min="125" max="125" width="1" style="7" hidden="1" customWidth="1"/>
    <col min="126" max="129" width="14.42578125" style="7" customWidth="1"/>
    <col min="130" max="130" width="1" style="7" customWidth="1"/>
    <col min="131" max="134" width="14.42578125" style="7" customWidth="1"/>
    <col min="135" max="135" width="1" style="7" customWidth="1"/>
    <col min="136" max="139" width="14.42578125" style="7" customWidth="1"/>
    <col min="140" max="140" width="1" style="7" customWidth="1"/>
    <col min="141" max="144" width="14.42578125" style="7" customWidth="1"/>
    <col min="145" max="145" width="1" style="7" customWidth="1"/>
    <col min="146" max="149" width="14.42578125" style="7" customWidth="1"/>
    <col min="150" max="150" width="1" style="7" customWidth="1"/>
    <col min="151" max="154" width="14.42578125" style="7" customWidth="1"/>
    <col min="155" max="16384" width="14.42578125" style="7"/>
  </cols>
  <sheetData>
    <row r="3" spans="2:154">
      <c r="DY3" s="156"/>
      <c r="ED3" s="156"/>
      <c r="EI3" s="156"/>
      <c r="EN3" s="156"/>
      <c r="ES3" s="156"/>
      <c r="EX3" s="104" t="s">
        <v>81</v>
      </c>
    </row>
    <row r="9" spans="2:154">
      <c r="B9" s="22" t="s">
        <v>235</v>
      </c>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row>
    <row r="11" spans="2:154" s="52" customFormat="1" ht="13.5" customHeight="1">
      <c r="B11" s="349"/>
      <c r="F11" s="360" t="s">
        <v>243</v>
      </c>
      <c r="G11" s="361"/>
      <c r="H11" s="361"/>
      <c r="I11" s="362"/>
      <c r="K11" s="360" t="s">
        <v>244</v>
      </c>
      <c r="L11" s="361"/>
      <c r="M11" s="361"/>
      <c r="N11" s="362"/>
      <c r="P11" s="360" t="s">
        <v>245</v>
      </c>
      <c r="Q11" s="361"/>
      <c r="R11" s="361"/>
      <c r="S11" s="362"/>
      <c r="U11" s="360" t="s">
        <v>246</v>
      </c>
      <c r="V11" s="361"/>
      <c r="W11" s="361"/>
      <c r="X11" s="362"/>
      <c r="Z11" s="360" t="s">
        <v>264</v>
      </c>
      <c r="AA11" s="361"/>
      <c r="AB11" s="361"/>
      <c r="AC11" s="362"/>
      <c r="AE11" s="360" t="s">
        <v>269</v>
      </c>
      <c r="AF11" s="361"/>
      <c r="AG11" s="361"/>
      <c r="AH11" s="362"/>
      <c r="AJ11" s="360" t="s">
        <v>270</v>
      </c>
      <c r="AK11" s="361"/>
      <c r="AL11" s="361"/>
      <c r="AM11" s="362"/>
      <c r="AO11" s="360" t="s">
        <v>271</v>
      </c>
      <c r="AP11" s="361"/>
      <c r="AQ11" s="361"/>
      <c r="AR11" s="362"/>
      <c r="AT11" s="360" t="s">
        <v>272</v>
      </c>
      <c r="AU11" s="361"/>
      <c r="AV11" s="361"/>
      <c r="AW11" s="362"/>
      <c r="AY11" s="360" t="s">
        <v>287</v>
      </c>
      <c r="AZ11" s="361"/>
      <c r="BA11" s="361"/>
      <c r="BB11" s="362"/>
      <c r="BD11" s="360" t="s">
        <v>293</v>
      </c>
      <c r="BE11" s="361"/>
      <c r="BF11" s="361"/>
      <c r="BG11" s="362"/>
      <c r="BI11" s="360" t="s">
        <v>294</v>
      </c>
      <c r="BJ11" s="361"/>
      <c r="BK11" s="361"/>
      <c r="BL11" s="362"/>
      <c r="BN11" s="360" t="s">
        <v>295</v>
      </c>
      <c r="BO11" s="361"/>
      <c r="BP11" s="361"/>
      <c r="BQ11" s="362"/>
      <c r="BS11" s="360" t="s">
        <v>296</v>
      </c>
      <c r="BT11" s="361"/>
      <c r="BU11" s="361"/>
      <c r="BV11" s="362"/>
      <c r="BX11" s="360" t="s">
        <v>310</v>
      </c>
      <c r="BY11" s="361"/>
      <c r="BZ11" s="361"/>
      <c r="CA11" s="362"/>
      <c r="CC11" s="360" t="s">
        <v>319</v>
      </c>
      <c r="CD11" s="361"/>
      <c r="CE11" s="361"/>
      <c r="CF11" s="362"/>
      <c r="CH11" s="360" t="s">
        <v>320</v>
      </c>
      <c r="CI11" s="361"/>
      <c r="CJ11" s="361"/>
      <c r="CK11" s="362"/>
      <c r="CM11" s="360" t="s">
        <v>321</v>
      </c>
      <c r="CN11" s="361"/>
      <c r="CO11" s="361"/>
      <c r="CP11" s="362"/>
      <c r="CR11" s="360" t="s">
        <v>322</v>
      </c>
      <c r="CS11" s="361"/>
      <c r="CT11" s="361"/>
      <c r="CU11" s="362"/>
      <c r="CW11" s="360" t="s">
        <v>332</v>
      </c>
      <c r="CX11" s="361"/>
      <c r="CY11" s="361"/>
      <c r="CZ11" s="362"/>
      <c r="DB11" s="360" t="s">
        <v>356</v>
      </c>
      <c r="DC11" s="361"/>
      <c r="DD11" s="361"/>
      <c r="DE11" s="362"/>
      <c r="DG11" s="360" t="s">
        <v>357</v>
      </c>
      <c r="DH11" s="361"/>
      <c r="DI11" s="361"/>
      <c r="DJ11" s="362"/>
      <c r="DL11" s="360" t="s">
        <v>358</v>
      </c>
      <c r="DM11" s="361"/>
      <c r="DN11" s="361"/>
      <c r="DO11" s="362"/>
      <c r="DQ11" s="360" t="s">
        <v>359</v>
      </c>
      <c r="DR11" s="361"/>
      <c r="DS11" s="361"/>
      <c r="DT11" s="362"/>
      <c r="DV11" s="360" t="s">
        <v>367</v>
      </c>
      <c r="DW11" s="361"/>
      <c r="DX11" s="361"/>
      <c r="DY11" s="362"/>
      <c r="EA11" s="360" t="s">
        <v>381</v>
      </c>
      <c r="EB11" s="361"/>
      <c r="EC11" s="361"/>
      <c r="ED11" s="362"/>
      <c r="EF11" s="360" t="s">
        <v>387</v>
      </c>
      <c r="EG11" s="361"/>
      <c r="EH11" s="361"/>
      <c r="EI11" s="362"/>
      <c r="EK11" s="360" t="s">
        <v>396</v>
      </c>
      <c r="EL11" s="361"/>
      <c r="EM11" s="361"/>
      <c r="EN11" s="362"/>
      <c r="EP11" s="360" t="s">
        <v>414</v>
      </c>
      <c r="EQ11" s="361"/>
      <c r="ER11" s="361"/>
      <c r="ES11" s="362"/>
      <c r="EU11" s="360" t="s">
        <v>394</v>
      </c>
      <c r="EV11" s="361"/>
      <c r="EW11" s="361"/>
      <c r="EX11" s="362"/>
    </row>
    <row r="12" spans="2:154" s="52" customFormat="1" ht="27" customHeight="1">
      <c r="B12" s="350"/>
      <c r="F12" s="99" t="s">
        <v>22</v>
      </c>
      <c r="G12" s="99" t="s">
        <v>23</v>
      </c>
      <c r="H12" s="99" t="s">
        <v>58</v>
      </c>
      <c r="I12" s="99" t="s">
        <v>24</v>
      </c>
      <c r="K12" s="99" t="s">
        <v>22</v>
      </c>
      <c r="L12" s="99" t="s">
        <v>23</v>
      </c>
      <c r="M12" s="99" t="s">
        <v>58</v>
      </c>
      <c r="N12" s="99" t="s">
        <v>24</v>
      </c>
      <c r="P12" s="99" t="s">
        <v>22</v>
      </c>
      <c r="Q12" s="99" t="s">
        <v>23</v>
      </c>
      <c r="R12" s="99" t="s">
        <v>58</v>
      </c>
      <c r="S12" s="99" t="s">
        <v>24</v>
      </c>
      <c r="U12" s="99" t="s">
        <v>22</v>
      </c>
      <c r="V12" s="99" t="s">
        <v>23</v>
      </c>
      <c r="W12" s="99" t="s">
        <v>58</v>
      </c>
      <c r="X12" s="99" t="s">
        <v>24</v>
      </c>
      <c r="Z12" s="99" t="s">
        <v>22</v>
      </c>
      <c r="AA12" s="99" t="s">
        <v>23</v>
      </c>
      <c r="AB12" s="99" t="s">
        <v>58</v>
      </c>
      <c r="AC12" s="99" t="s">
        <v>24</v>
      </c>
      <c r="AE12" s="99" t="s">
        <v>22</v>
      </c>
      <c r="AF12" s="99" t="s">
        <v>23</v>
      </c>
      <c r="AG12" s="99" t="s">
        <v>58</v>
      </c>
      <c r="AH12" s="99" t="s">
        <v>24</v>
      </c>
      <c r="AJ12" s="99" t="s">
        <v>22</v>
      </c>
      <c r="AK12" s="99" t="s">
        <v>23</v>
      </c>
      <c r="AL12" s="99" t="s">
        <v>58</v>
      </c>
      <c r="AM12" s="99" t="s">
        <v>24</v>
      </c>
      <c r="AO12" s="99" t="s">
        <v>22</v>
      </c>
      <c r="AP12" s="99" t="s">
        <v>23</v>
      </c>
      <c r="AQ12" s="99" t="s">
        <v>58</v>
      </c>
      <c r="AR12" s="99" t="s">
        <v>24</v>
      </c>
      <c r="AT12" s="99" t="s">
        <v>22</v>
      </c>
      <c r="AU12" s="99" t="s">
        <v>23</v>
      </c>
      <c r="AV12" s="99" t="s">
        <v>58</v>
      </c>
      <c r="AW12" s="99" t="s">
        <v>24</v>
      </c>
      <c r="AY12" s="99" t="s">
        <v>22</v>
      </c>
      <c r="AZ12" s="99" t="s">
        <v>23</v>
      </c>
      <c r="BA12" s="99" t="s">
        <v>58</v>
      </c>
      <c r="BB12" s="99" t="s">
        <v>24</v>
      </c>
      <c r="BD12" s="99" t="s">
        <v>22</v>
      </c>
      <c r="BE12" s="99" t="s">
        <v>23</v>
      </c>
      <c r="BF12" s="99" t="s">
        <v>58</v>
      </c>
      <c r="BG12" s="99" t="s">
        <v>24</v>
      </c>
      <c r="BI12" s="99" t="s">
        <v>22</v>
      </c>
      <c r="BJ12" s="99" t="s">
        <v>23</v>
      </c>
      <c r="BK12" s="99" t="s">
        <v>58</v>
      </c>
      <c r="BL12" s="99" t="s">
        <v>24</v>
      </c>
      <c r="BN12" s="99" t="s">
        <v>22</v>
      </c>
      <c r="BO12" s="99" t="s">
        <v>23</v>
      </c>
      <c r="BP12" s="99" t="s">
        <v>58</v>
      </c>
      <c r="BQ12" s="99" t="s">
        <v>24</v>
      </c>
      <c r="BS12" s="99" t="s">
        <v>22</v>
      </c>
      <c r="BT12" s="99" t="s">
        <v>23</v>
      </c>
      <c r="BU12" s="99" t="s">
        <v>58</v>
      </c>
      <c r="BV12" s="99" t="s">
        <v>24</v>
      </c>
      <c r="BX12" s="99" t="s">
        <v>22</v>
      </c>
      <c r="BY12" s="99" t="s">
        <v>23</v>
      </c>
      <c r="BZ12" s="99" t="s">
        <v>58</v>
      </c>
      <c r="CA12" s="99" t="s">
        <v>24</v>
      </c>
      <c r="CC12" s="99" t="s">
        <v>22</v>
      </c>
      <c r="CD12" s="99" t="s">
        <v>23</v>
      </c>
      <c r="CE12" s="99" t="s">
        <v>58</v>
      </c>
      <c r="CF12" s="99" t="s">
        <v>24</v>
      </c>
      <c r="CH12" s="99" t="s">
        <v>22</v>
      </c>
      <c r="CI12" s="99" t="s">
        <v>23</v>
      </c>
      <c r="CJ12" s="99" t="s">
        <v>58</v>
      </c>
      <c r="CK12" s="99" t="s">
        <v>24</v>
      </c>
      <c r="CM12" s="99" t="s">
        <v>22</v>
      </c>
      <c r="CN12" s="99" t="s">
        <v>23</v>
      </c>
      <c r="CO12" s="99" t="s">
        <v>58</v>
      </c>
      <c r="CP12" s="99" t="s">
        <v>24</v>
      </c>
      <c r="CR12" s="99" t="s">
        <v>22</v>
      </c>
      <c r="CS12" s="99" t="s">
        <v>23</v>
      </c>
      <c r="CT12" s="99" t="s">
        <v>58</v>
      </c>
      <c r="CU12" s="99" t="s">
        <v>24</v>
      </c>
      <c r="CW12" s="99" t="s">
        <v>22</v>
      </c>
      <c r="CX12" s="99" t="s">
        <v>23</v>
      </c>
      <c r="CY12" s="99" t="s">
        <v>58</v>
      </c>
      <c r="CZ12" s="99" t="s">
        <v>24</v>
      </c>
      <c r="DB12" s="99" t="s">
        <v>22</v>
      </c>
      <c r="DC12" s="99" t="s">
        <v>23</v>
      </c>
      <c r="DD12" s="99" t="s">
        <v>58</v>
      </c>
      <c r="DE12" s="99" t="s">
        <v>24</v>
      </c>
      <c r="DG12" s="99" t="s">
        <v>22</v>
      </c>
      <c r="DH12" s="99" t="s">
        <v>23</v>
      </c>
      <c r="DI12" s="99" t="s">
        <v>58</v>
      </c>
      <c r="DJ12" s="99" t="s">
        <v>24</v>
      </c>
      <c r="DL12" s="99" t="s">
        <v>22</v>
      </c>
      <c r="DM12" s="99" t="s">
        <v>23</v>
      </c>
      <c r="DN12" s="99" t="s">
        <v>58</v>
      </c>
      <c r="DO12" s="99" t="s">
        <v>24</v>
      </c>
      <c r="DQ12" s="99" t="s">
        <v>22</v>
      </c>
      <c r="DR12" s="99" t="s">
        <v>23</v>
      </c>
      <c r="DS12" s="99" t="s">
        <v>58</v>
      </c>
      <c r="DT12" s="99" t="s">
        <v>24</v>
      </c>
      <c r="DV12" s="99" t="s">
        <v>22</v>
      </c>
      <c r="DW12" s="99" t="s">
        <v>23</v>
      </c>
      <c r="DX12" s="99" t="s">
        <v>58</v>
      </c>
      <c r="DY12" s="99" t="s">
        <v>24</v>
      </c>
      <c r="EA12" s="99" t="s">
        <v>22</v>
      </c>
      <c r="EB12" s="99" t="s">
        <v>23</v>
      </c>
      <c r="EC12" s="99" t="s">
        <v>58</v>
      </c>
      <c r="ED12" s="99" t="s">
        <v>24</v>
      </c>
      <c r="EF12" s="99" t="s">
        <v>22</v>
      </c>
      <c r="EG12" s="99" t="s">
        <v>23</v>
      </c>
      <c r="EH12" s="99" t="s">
        <v>58</v>
      </c>
      <c r="EI12" s="99" t="s">
        <v>24</v>
      </c>
      <c r="EK12" s="99" t="s">
        <v>22</v>
      </c>
      <c r="EL12" s="99" t="s">
        <v>23</v>
      </c>
      <c r="EM12" s="99" t="s">
        <v>58</v>
      </c>
      <c r="EN12" s="99" t="s">
        <v>24</v>
      </c>
      <c r="EP12" s="99" t="s">
        <v>22</v>
      </c>
      <c r="EQ12" s="99" t="s">
        <v>23</v>
      </c>
      <c r="ER12" s="99" t="s">
        <v>58</v>
      </c>
      <c r="ES12" s="99" t="s">
        <v>24</v>
      </c>
      <c r="EU12" s="99" t="s">
        <v>22</v>
      </c>
      <c r="EV12" s="99" t="s">
        <v>23</v>
      </c>
      <c r="EW12" s="99" t="s">
        <v>58</v>
      </c>
      <c r="EX12" s="99" t="s">
        <v>24</v>
      </c>
    </row>
    <row r="13" spans="2:154">
      <c r="B13" s="12"/>
      <c r="F13" s="49"/>
      <c r="G13" s="49"/>
      <c r="H13" s="49"/>
      <c r="I13" s="43"/>
      <c r="K13" s="49"/>
      <c r="L13" s="49"/>
      <c r="M13" s="49"/>
      <c r="N13" s="43"/>
      <c r="P13" s="49"/>
      <c r="Q13" s="49"/>
      <c r="R13" s="49"/>
      <c r="S13" s="43"/>
      <c r="U13" s="49"/>
      <c r="V13" s="49"/>
      <c r="W13" s="49"/>
      <c r="X13" s="43"/>
      <c r="Z13" s="49"/>
      <c r="AA13" s="48"/>
      <c r="AB13" s="49"/>
      <c r="AC13" s="43"/>
      <c r="AE13" s="49"/>
      <c r="AF13" s="49"/>
      <c r="AG13" s="49"/>
      <c r="AH13" s="43"/>
      <c r="AJ13" s="49"/>
      <c r="AK13" s="49"/>
      <c r="AL13" s="49"/>
      <c r="AM13" s="43"/>
      <c r="AO13" s="49"/>
      <c r="AP13" s="49"/>
      <c r="AQ13" s="49"/>
      <c r="AR13" s="43"/>
      <c r="AT13" s="49"/>
      <c r="AU13" s="49"/>
      <c r="AV13" s="49"/>
      <c r="AW13" s="43"/>
      <c r="AY13" s="49"/>
      <c r="AZ13" s="48"/>
      <c r="BA13" s="49"/>
      <c r="BB13" s="43"/>
      <c r="BD13" s="49"/>
      <c r="BE13" s="49"/>
      <c r="BF13" s="49"/>
      <c r="BG13" s="43"/>
      <c r="BI13" s="49"/>
      <c r="BJ13" s="49"/>
      <c r="BK13" s="49"/>
      <c r="BL13" s="43"/>
      <c r="BN13" s="49"/>
      <c r="BO13" s="49"/>
      <c r="BP13" s="49"/>
      <c r="BQ13" s="43"/>
      <c r="BS13" s="49"/>
      <c r="BT13" s="49"/>
      <c r="BU13" s="49"/>
      <c r="BV13" s="43"/>
      <c r="BX13" s="49"/>
      <c r="BY13" s="48"/>
      <c r="BZ13" s="49"/>
      <c r="CA13" s="43"/>
      <c r="CC13" s="49"/>
      <c r="CD13" s="49"/>
      <c r="CE13" s="49"/>
      <c r="CF13" s="43"/>
      <c r="CH13" s="49"/>
      <c r="CI13" s="49"/>
      <c r="CJ13" s="49"/>
      <c r="CK13" s="43"/>
      <c r="CM13" s="49"/>
      <c r="CN13" s="49"/>
      <c r="CO13" s="49"/>
      <c r="CP13" s="43"/>
      <c r="CR13" s="49"/>
      <c r="CS13" s="49"/>
      <c r="CT13" s="49"/>
      <c r="CU13" s="43"/>
      <c r="CW13" s="49"/>
      <c r="CX13" s="48"/>
      <c r="CY13" s="49"/>
      <c r="CZ13" s="43"/>
      <c r="DB13" s="49"/>
      <c r="DC13" s="49"/>
      <c r="DD13" s="49"/>
      <c r="DE13" s="43"/>
      <c r="DG13" s="49"/>
      <c r="DH13" s="49"/>
      <c r="DI13" s="49"/>
      <c r="DJ13" s="43"/>
      <c r="DL13" s="49"/>
      <c r="DM13" s="49"/>
      <c r="DN13" s="49"/>
      <c r="DO13" s="43"/>
      <c r="DQ13" s="49"/>
      <c r="DR13" s="49"/>
      <c r="DS13" s="49"/>
      <c r="DT13" s="43"/>
      <c r="DV13" s="49"/>
      <c r="DW13" s="48"/>
      <c r="DX13" s="49"/>
      <c r="DY13" s="43"/>
      <c r="EA13" s="49"/>
      <c r="EB13" s="48"/>
      <c r="EC13" s="49"/>
      <c r="ED13" s="43"/>
      <c r="EF13" s="49"/>
      <c r="EG13" s="48"/>
      <c r="EH13" s="49"/>
      <c r="EI13" s="43"/>
      <c r="EK13" s="49"/>
      <c r="EL13" s="48"/>
      <c r="EM13" s="49"/>
      <c r="EN13" s="43"/>
      <c r="EP13" s="49"/>
      <c r="EQ13" s="48"/>
      <c r="ER13" s="49"/>
      <c r="ES13" s="43"/>
      <c r="EU13" s="49"/>
      <c r="EV13" s="48"/>
      <c r="EW13" s="49"/>
      <c r="EX13" s="43"/>
    </row>
    <row r="14" spans="2:154">
      <c r="B14" s="27" t="s">
        <v>268</v>
      </c>
      <c r="F14" s="12">
        <v>170717.39157536885</v>
      </c>
      <c r="G14" s="12">
        <v>9405.0977041451588</v>
      </c>
      <c r="H14" s="12">
        <v>0</v>
      </c>
      <c r="I14" s="43">
        <v>180122.489279514</v>
      </c>
      <c r="K14" s="12">
        <v>177804.84809294148</v>
      </c>
      <c r="L14" s="12">
        <v>8720.6511702886492</v>
      </c>
      <c r="M14" s="12">
        <v>0</v>
      </c>
      <c r="N14" s="43">
        <f>SUM(K14:M14)</f>
        <v>186525.49926323013</v>
      </c>
      <c r="P14" s="12">
        <v>180599.36022780868</v>
      </c>
      <c r="Q14" s="12">
        <v>7998.5805579401313</v>
      </c>
      <c r="R14" s="12">
        <v>0</v>
      </c>
      <c r="S14" s="43">
        <v>188597.9407857488</v>
      </c>
      <c r="U14" s="12">
        <v>193420.13566523654</v>
      </c>
      <c r="V14" s="12">
        <v>9289.9530327686225</v>
      </c>
      <c r="W14" s="12">
        <v>0</v>
      </c>
      <c r="X14" s="43">
        <v>202710.08869800516</v>
      </c>
      <c r="Z14" s="12">
        <f>F14+K14+P14+U14</f>
        <v>722541.73556135548</v>
      </c>
      <c r="AA14" s="12">
        <f t="shared" ref="AA14:AA17" si="0">G14+L14+Q14+V14</f>
        <v>35414.282465142562</v>
      </c>
      <c r="AB14" s="12">
        <f t="shared" ref="AB14:AB17" si="1">H14+M14+R14+W14</f>
        <v>0</v>
      </c>
      <c r="AC14" s="43">
        <f>SUM(Z14:AB14)</f>
        <v>757956.01802649803</v>
      </c>
      <c r="AE14" s="12">
        <v>190658.54279905374</v>
      </c>
      <c r="AF14" s="12">
        <v>9116.077278698298</v>
      </c>
      <c r="AG14" s="12">
        <v>0</v>
      </c>
      <c r="AH14" s="43">
        <f>SUM(AE14:AG14)</f>
        <v>199774.62007775204</v>
      </c>
      <c r="AJ14" s="12">
        <v>189289.98304800151</v>
      </c>
      <c r="AK14" s="12">
        <v>9827.427694706259</v>
      </c>
      <c r="AL14" s="12">
        <v>0</v>
      </c>
      <c r="AM14" s="43">
        <f>SUM(AJ14:AL14)</f>
        <v>199117.41074270775</v>
      </c>
      <c r="AO14" s="180">
        <v>190982.11663139609</v>
      </c>
      <c r="AP14" s="180">
        <v>8763.9529116819631</v>
      </c>
      <c r="AQ14" s="180">
        <v>0</v>
      </c>
      <c r="AR14" s="213">
        <f>SUM(AO14:AQ14)</f>
        <v>199746.06954307805</v>
      </c>
      <c r="AT14" s="180">
        <v>203303.79756985462</v>
      </c>
      <c r="AU14" s="180">
        <v>7178.0163391042042</v>
      </c>
      <c r="AV14" s="180">
        <v>0</v>
      </c>
      <c r="AW14" s="213">
        <f>SUM(AT14:AV14)</f>
        <v>210481.81390895884</v>
      </c>
      <c r="AY14" s="12">
        <f>AE14+AJ14+AO14+AT14</f>
        <v>774234.44004830602</v>
      </c>
      <c r="AZ14" s="12">
        <f t="shared" ref="AZ14:AZ17" si="2">AF14+AK14+AP14+AU14</f>
        <v>34885.474224190722</v>
      </c>
      <c r="BA14" s="12">
        <f t="shared" ref="BA14:BA17" si="3">AG14+AL14+AQ14+AV14</f>
        <v>0</v>
      </c>
      <c r="BB14" s="43">
        <f>SUM(AY14:BA14)</f>
        <v>809119.91427249671</v>
      </c>
      <c r="BD14" s="180">
        <v>208416.74361057984</v>
      </c>
      <c r="BE14" s="180">
        <v>6136.2093311217905</v>
      </c>
      <c r="BF14" s="180">
        <v>0</v>
      </c>
      <c r="BG14" s="213">
        <f>SUM(BD14:BF14)</f>
        <v>214552.95294170163</v>
      </c>
      <c r="BI14" s="12">
        <v>217119</v>
      </c>
      <c r="BJ14" s="12">
        <v>9074</v>
      </c>
      <c r="BK14" s="12">
        <v>0</v>
      </c>
      <c r="BL14" s="43">
        <f>SUM(BI14:BK14)</f>
        <v>226193</v>
      </c>
      <c r="BN14" s="180">
        <v>224315</v>
      </c>
      <c r="BO14" s="180">
        <v>14862</v>
      </c>
      <c r="BP14" s="180">
        <v>0</v>
      </c>
      <c r="BQ14" s="213">
        <f>SUM(BN14:BP14)</f>
        <v>239177</v>
      </c>
      <c r="BS14" s="194">
        <f>BX14-BN14-BI14-BD14</f>
        <v>231989.25638942016</v>
      </c>
      <c r="BT14" s="194">
        <f t="shared" ref="BT14:BU14" si="4">BY14-BO14-BJ14-BE14</f>
        <v>16345.79066887821</v>
      </c>
      <c r="BU14" s="194">
        <f t="shared" si="4"/>
        <v>0</v>
      </c>
      <c r="BV14" s="290">
        <f>SUM(BS14:BU14)</f>
        <v>248335.04705829837</v>
      </c>
      <c r="BW14" s="58"/>
      <c r="BX14" s="83">
        <v>881840</v>
      </c>
      <c r="BY14" s="83">
        <v>46418</v>
      </c>
      <c r="BZ14" s="83">
        <v>0</v>
      </c>
      <c r="CA14" s="291">
        <f>SUM(BX14:BZ14)</f>
        <v>928258</v>
      </c>
      <c r="CC14" s="180">
        <v>199323</v>
      </c>
      <c r="CD14" s="180">
        <v>8478</v>
      </c>
      <c r="CE14" s="180">
        <v>0</v>
      </c>
      <c r="CF14" s="213">
        <f>SUM(CC14:CE14)</f>
        <v>207801</v>
      </c>
      <c r="CH14" s="12">
        <v>211532</v>
      </c>
      <c r="CI14" s="12">
        <v>11048</v>
      </c>
      <c r="CJ14" s="12">
        <v>0</v>
      </c>
      <c r="CK14" s="43">
        <f>SUM(CH14:CJ14)</f>
        <v>222580</v>
      </c>
      <c r="CM14" s="180">
        <v>221393</v>
      </c>
      <c r="CN14" s="180">
        <v>16977</v>
      </c>
      <c r="CO14" s="180">
        <v>0</v>
      </c>
      <c r="CP14" s="213">
        <v>238370</v>
      </c>
      <c r="CR14" s="194">
        <f>CW14-CC14-CH14-CM14</f>
        <v>225775</v>
      </c>
      <c r="CS14" s="194">
        <f t="shared" ref="CS14:CT14" si="5">CX14-CD14-CI14-CN14</f>
        <v>18117</v>
      </c>
      <c r="CT14" s="194">
        <f t="shared" si="5"/>
        <v>0</v>
      </c>
      <c r="CU14" s="290">
        <f>SUM(CR14:CT14)</f>
        <v>243892</v>
      </c>
      <c r="CV14" s="58"/>
      <c r="CW14" s="83">
        <v>858023</v>
      </c>
      <c r="CX14" s="83">
        <v>54620</v>
      </c>
      <c r="CY14" s="83">
        <v>0</v>
      </c>
      <c r="CZ14" s="291">
        <f>SUM(CW14:CY14)</f>
        <v>912643</v>
      </c>
      <c r="DB14" s="180">
        <v>232964</v>
      </c>
      <c r="DC14" s="180">
        <v>20286</v>
      </c>
      <c r="DD14" s="180">
        <v>0</v>
      </c>
      <c r="DE14" s="213">
        <f>SUM(DB14:DD14)</f>
        <v>253250</v>
      </c>
      <c r="DG14" s="12">
        <v>250766</v>
      </c>
      <c r="DH14" s="12">
        <v>22850</v>
      </c>
      <c r="DI14" s="12">
        <v>0</v>
      </c>
      <c r="DJ14" s="43">
        <f>SUM(DG14:DI14)</f>
        <v>273616</v>
      </c>
      <c r="DL14" s="180">
        <v>257559</v>
      </c>
      <c r="DM14" s="180">
        <v>26554</v>
      </c>
      <c r="DN14" s="180">
        <v>0</v>
      </c>
      <c r="DO14" s="213">
        <v>284113</v>
      </c>
      <c r="DQ14" s="194">
        <f>DV14-DB14-DG14-DL14</f>
        <v>272388</v>
      </c>
      <c r="DR14" s="194">
        <f t="shared" ref="DR14:DS14" si="6">DW14-DC14-DH14-DM14</f>
        <v>26433</v>
      </c>
      <c r="DS14" s="194">
        <f t="shared" si="6"/>
        <v>0</v>
      </c>
      <c r="DT14" s="290">
        <f>SUM(DQ14:DS14)</f>
        <v>298821</v>
      </c>
      <c r="DU14" s="58"/>
      <c r="DV14" s="83">
        <v>1013677</v>
      </c>
      <c r="DW14" s="83">
        <v>96123</v>
      </c>
      <c r="DX14" s="83">
        <v>0</v>
      </c>
      <c r="DY14" s="291">
        <f>SUM(DV14:DX14)</f>
        <v>1109800</v>
      </c>
      <c r="DZ14" s="58"/>
      <c r="EA14" s="83">
        <v>272171</v>
      </c>
      <c r="EB14" s="83">
        <v>23177</v>
      </c>
      <c r="EC14" s="83">
        <v>0</v>
      </c>
      <c r="ED14" s="291">
        <f>SUM(EA14:EC14)</f>
        <v>295348</v>
      </c>
      <c r="EF14" s="83">
        <v>287094</v>
      </c>
      <c r="EG14" s="83">
        <v>20005</v>
      </c>
      <c r="EH14" s="83">
        <v>0</v>
      </c>
      <c r="EI14" s="291">
        <f>SUM(EF14:EH14)</f>
        <v>307099</v>
      </c>
      <c r="EK14" s="83">
        <v>290951</v>
      </c>
      <c r="EL14" s="83">
        <v>15976</v>
      </c>
      <c r="EM14" s="83">
        <v>0</v>
      </c>
      <c r="EN14" s="291">
        <f>SUM(EK14:EM14)</f>
        <v>306927</v>
      </c>
      <c r="EP14" s="83">
        <f>EU14-EA14-EF14-EK14</f>
        <v>302292</v>
      </c>
      <c r="EQ14" s="83">
        <f t="shared" ref="EQ14:ER14" si="7">EV14-EB14-EG14-EL14</f>
        <v>12596</v>
      </c>
      <c r="ER14" s="83">
        <f t="shared" si="7"/>
        <v>0</v>
      </c>
      <c r="ES14" s="291">
        <f>SUM(EP14:ER14)</f>
        <v>314888</v>
      </c>
      <c r="ET14" s="58"/>
      <c r="EU14" s="83">
        <v>1152508</v>
      </c>
      <c r="EV14" s="83">
        <v>71754</v>
      </c>
      <c r="EW14" s="83">
        <v>0</v>
      </c>
      <c r="EX14" s="291">
        <f>SUM(EU14:EW14)</f>
        <v>1224262</v>
      </c>
    </row>
    <row r="15" spans="2:154">
      <c r="B15" s="27"/>
      <c r="F15" s="12"/>
      <c r="G15" s="12"/>
      <c r="H15" s="12"/>
      <c r="I15" s="43"/>
      <c r="K15" s="12"/>
      <c r="L15" s="12"/>
      <c r="M15" s="12"/>
      <c r="N15" s="43"/>
      <c r="P15" s="12"/>
      <c r="Q15" s="12"/>
      <c r="R15" s="12"/>
      <c r="S15" s="43"/>
      <c r="U15" s="12"/>
      <c r="V15" s="12"/>
      <c r="W15" s="12"/>
      <c r="X15" s="43"/>
      <c r="Z15" s="12">
        <f t="shared" ref="Z15:Z17" si="8">F15+K15+P15+U15</f>
        <v>0</v>
      </c>
      <c r="AA15" s="12">
        <f t="shared" si="0"/>
        <v>0</v>
      </c>
      <c r="AB15" s="12">
        <f t="shared" si="1"/>
        <v>0</v>
      </c>
      <c r="AC15" s="43"/>
      <c r="AE15" s="12"/>
      <c r="AF15" s="12"/>
      <c r="AG15" s="12"/>
      <c r="AH15" s="43"/>
      <c r="AJ15" s="12"/>
      <c r="AK15" s="12"/>
      <c r="AL15" s="12"/>
      <c r="AM15" s="43"/>
      <c r="AO15" s="180">
        <v>0</v>
      </c>
      <c r="AP15" s="180">
        <v>0</v>
      </c>
      <c r="AQ15" s="180">
        <v>0</v>
      </c>
      <c r="AR15" s="213"/>
      <c r="AT15" s="180">
        <v>0</v>
      </c>
      <c r="AU15" s="180">
        <v>0</v>
      </c>
      <c r="AV15" s="180">
        <v>0</v>
      </c>
      <c r="AW15" s="213"/>
      <c r="AY15" s="12">
        <f t="shared" ref="AY15:AY17" si="9">AE15+AJ15+AO15+AT15</f>
        <v>0</v>
      </c>
      <c r="AZ15" s="12">
        <f t="shared" si="2"/>
        <v>0</v>
      </c>
      <c r="BA15" s="12">
        <f t="shared" si="3"/>
        <v>0</v>
      </c>
      <c r="BB15" s="43"/>
      <c r="BD15" s="180">
        <v>0</v>
      </c>
      <c r="BE15" s="180">
        <v>0</v>
      </c>
      <c r="BF15" s="180">
        <v>0</v>
      </c>
      <c r="BG15" s="213"/>
      <c r="BI15" s="12"/>
      <c r="BJ15" s="12"/>
      <c r="BK15" s="12"/>
      <c r="BL15" s="43"/>
      <c r="BN15" s="180"/>
      <c r="BO15" s="180"/>
      <c r="BP15" s="180"/>
      <c r="BQ15" s="213"/>
      <c r="BS15" s="194"/>
      <c r="BT15" s="194"/>
      <c r="BU15" s="194"/>
      <c r="BV15" s="290"/>
      <c r="BW15" s="58"/>
      <c r="BX15" s="83"/>
      <c r="BY15" s="83"/>
      <c r="BZ15" s="83"/>
      <c r="CA15" s="291"/>
      <c r="CC15" s="180"/>
      <c r="CD15" s="180"/>
      <c r="CE15" s="180"/>
      <c r="CF15" s="213"/>
      <c r="CH15" s="12"/>
      <c r="CI15" s="12"/>
      <c r="CJ15" s="12"/>
      <c r="CK15" s="43"/>
      <c r="CM15" s="180"/>
      <c r="CN15" s="180"/>
      <c r="CO15" s="180"/>
      <c r="CP15" s="213"/>
      <c r="CR15" s="194"/>
      <c r="CS15" s="194"/>
      <c r="CT15" s="194"/>
      <c r="CU15" s="290"/>
      <c r="CV15" s="58"/>
      <c r="CW15" s="83"/>
      <c r="CX15" s="83"/>
      <c r="CY15" s="83"/>
      <c r="CZ15" s="291"/>
      <c r="DB15" s="180"/>
      <c r="DC15" s="180"/>
      <c r="DD15" s="180"/>
      <c r="DE15" s="213"/>
      <c r="DG15" s="12">
        <v>0</v>
      </c>
      <c r="DH15" s="12">
        <v>0</v>
      </c>
      <c r="DI15" s="12">
        <v>0</v>
      </c>
      <c r="DJ15" s="43">
        <f t="shared" ref="DJ15:DJ17" si="10">SUM(DG15:DI15)</f>
        <v>0</v>
      </c>
      <c r="DL15" s="180"/>
      <c r="DM15" s="180"/>
      <c r="DN15" s="180"/>
      <c r="DO15" s="213"/>
      <c r="DQ15" s="194"/>
      <c r="DR15" s="194"/>
      <c r="DS15" s="194"/>
      <c r="DT15" s="290"/>
      <c r="DU15" s="58"/>
      <c r="DV15" s="83"/>
      <c r="DW15" s="83"/>
      <c r="DX15" s="83"/>
      <c r="DY15" s="291"/>
      <c r="DZ15" s="58"/>
      <c r="EA15" s="83"/>
      <c r="EB15" s="83"/>
      <c r="EC15" s="83"/>
      <c r="ED15" s="291"/>
      <c r="EF15" s="83"/>
      <c r="EG15" s="83"/>
      <c r="EH15" s="83"/>
      <c r="EI15" s="291"/>
      <c r="EK15" s="83"/>
      <c r="EL15" s="83"/>
      <c r="EM15" s="83"/>
      <c r="EN15" s="291"/>
      <c r="EP15" s="83"/>
      <c r="EQ15" s="83"/>
      <c r="ER15" s="83"/>
      <c r="ES15" s="291"/>
      <c r="ET15" s="58"/>
      <c r="EU15" s="83"/>
      <c r="EV15" s="83"/>
      <c r="EW15" s="83"/>
      <c r="EX15" s="291"/>
    </row>
    <row r="16" spans="2:154">
      <c r="B16" s="27" t="s">
        <v>25</v>
      </c>
      <c r="F16" s="12">
        <v>170733.83431653059</v>
      </c>
      <c r="G16" s="12">
        <v>9405.0977041451588</v>
      </c>
      <c r="H16" s="12">
        <v>-16.442741161734759</v>
      </c>
      <c r="I16" s="43">
        <v>180122.489279514</v>
      </c>
      <c r="K16" s="12">
        <v>177825.40535177974</v>
      </c>
      <c r="L16" s="12">
        <v>8720.6511702886492</v>
      </c>
      <c r="M16" s="12">
        <v>-20.557258838265241</v>
      </c>
      <c r="N16" s="43">
        <f t="shared" ref="N16:N17" si="11">SUM(K16:M16)</f>
        <v>186525.49926323013</v>
      </c>
      <c r="P16" s="12">
        <v>180603.36022780862</v>
      </c>
      <c r="Q16" s="12">
        <v>7998.5805579401313</v>
      </c>
      <c r="R16" s="12">
        <v>-4</v>
      </c>
      <c r="S16" s="43">
        <v>188597.94078574874</v>
      </c>
      <c r="U16" s="12">
        <v>193437.13566523648</v>
      </c>
      <c r="V16" s="12">
        <v>9289.9530327686225</v>
      </c>
      <c r="W16" s="12">
        <v>-17</v>
      </c>
      <c r="X16" s="43">
        <v>202710.0886980051</v>
      </c>
      <c r="Z16" s="12">
        <f t="shared" si="8"/>
        <v>722599.73556135548</v>
      </c>
      <c r="AA16" s="12">
        <f t="shared" si="0"/>
        <v>35414.282465142562</v>
      </c>
      <c r="AB16" s="12">
        <f t="shared" si="1"/>
        <v>-58</v>
      </c>
      <c r="AC16" s="43">
        <f t="shared" ref="AC16:AC17" si="12">SUM(Z16:AB16)</f>
        <v>757956.01802649803</v>
      </c>
      <c r="AE16" s="12">
        <v>190676.54279905374</v>
      </c>
      <c r="AF16" s="12">
        <v>9116.077278698298</v>
      </c>
      <c r="AG16" s="12">
        <v>-18</v>
      </c>
      <c r="AH16" s="43">
        <f t="shared" ref="AH16:AH17" si="13">SUM(AE16:AG16)</f>
        <v>199774.62007775204</v>
      </c>
      <c r="AJ16" s="12">
        <v>189312.98304800151</v>
      </c>
      <c r="AK16" s="12">
        <v>9827.427694706259</v>
      </c>
      <c r="AL16" s="12">
        <v>-23</v>
      </c>
      <c r="AM16" s="43">
        <f t="shared" ref="AM16:AM17" si="14">SUM(AJ16:AL16)</f>
        <v>199117.41074270775</v>
      </c>
      <c r="AO16" s="180">
        <v>191004.11663139609</v>
      </c>
      <c r="AP16" s="180">
        <v>8763.9529116819631</v>
      </c>
      <c r="AQ16" s="180">
        <v>-22</v>
      </c>
      <c r="AR16" s="213">
        <f t="shared" ref="AR16:AR17" si="15">SUM(AO16:AQ16)</f>
        <v>199746.06954307805</v>
      </c>
      <c r="AT16" s="180">
        <v>203314.79756985462</v>
      </c>
      <c r="AU16" s="180">
        <v>7178.0163391042042</v>
      </c>
      <c r="AV16" s="180">
        <v>-11</v>
      </c>
      <c r="AW16" s="213">
        <f t="shared" ref="AW16:AW17" si="16">SUM(AT16:AV16)</f>
        <v>210481.81390895884</v>
      </c>
      <c r="AY16" s="12">
        <f t="shared" si="9"/>
        <v>774308.44004830602</v>
      </c>
      <c r="AZ16" s="12">
        <f t="shared" si="2"/>
        <v>34885.474224190722</v>
      </c>
      <c r="BA16" s="12">
        <f t="shared" si="3"/>
        <v>-74</v>
      </c>
      <c r="BB16" s="43">
        <f t="shared" ref="BB16:BB17" si="17">SUM(AY16:BA16)</f>
        <v>809119.91427249671</v>
      </c>
      <c r="BD16" s="180">
        <v>208437.74361057984</v>
      </c>
      <c r="BE16" s="180">
        <v>6136.2093311217905</v>
      </c>
      <c r="BF16" s="180">
        <v>-21</v>
      </c>
      <c r="BG16" s="213">
        <f t="shared" ref="BG16:BG17" si="18">SUM(BD16:BF16)</f>
        <v>214552.95294170163</v>
      </c>
      <c r="BI16" s="12">
        <v>217241</v>
      </c>
      <c r="BJ16" s="12">
        <v>9074</v>
      </c>
      <c r="BK16" s="12">
        <v>-122</v>
      </c>
      <c r="BL16" s="43">
        <f t="shared" ref="BL16:BL17" si="19">SUM(BI16:BK16)</f>
        <v>226193</v>
      </c>
      <c r="BN16" s="180">
        <v>224324</v>
      </c>
      <c r="BO16" s="180">
        <v>14862</v>
      </c>
      <c r="BP16" s="180">
        <v>-9</v>
      </c>
      <c r="BQ16" s="213">
        <f t="shared" ref="BQ16:BQ17" si="20">SUM(BN16:BP16)</f>
        <v>239177</v>
      </c>
      <c r="BS16" s="194">
        <f t="shared" ref="BS16:BS17" si="21">BX16-BN16-BI16-BD16</f>
        <v>232013.25638942016</v>
      </c>
      <c r="BT16" s="194">
        <f t="shared" ref="BT16:BT17" si="22">BY16-BO16-BJ16-BE16</f>
        <v>16345.79066887821</v>
      </c>
      <c r="BU16" s="194">
        <f t="shared" ref="BU16:BU17" si="23">BZ16-BP16-BK16-BF16</f>
        <v>-24</v>
      </c>
      <c r="BV16" s="290">
        <f t="shared" ref="BV16:BV17" si="24">SUM(BS16:BU16)</f>
        <v>248335.04705829837</v>
      </c>
      <c r="BW16" s="58"/>
      <c r="BX16" s="83">
        <v>882016</v>
      </c>
      <c r="BY16" s="83">
        <v>46418</v>
      </c>
      <c r="BZ16" s="83">
        <v>-176</v>
      </c>
      <c r="CA16" s="291">
        <f t="shared" ref="CA16:CA17" si="25">SUM(BX16:BZ16)</f>
        <v>928258</v>
      </c>
      <c r="CC16" s="180">
        <v>199344</v>
      </c>
      <c r="CD16" s="180">
        <v>8478</v>
      </c>
      <c r="CE16" s="180">
        <v>-21</v>
      </c>
      <c r="CF16" s="213">
        <f t="shared" ref="CF16:CF17" si="26">SUM(CC16:CE16)</f>
        <v>207801</v>
      </c>
      <c r="CH16" s="12">
        <v>211662</v>
      </c>
      <c r="CI16" s="12">
        <v>11048</v>
      </c>
      <c r="CJ16" s="12">
        <v>-130</v>
      </c>
      <c r="CK16" s="43">
        <f t="shared" ref="CK16:CK17" si="27">SUM(CH16:CJ16)</f>
        <v>222580</v>
      </c>
      <c r="CM16" s="180">
        <v>221457</v>
      </c>
      <c r="CN16" s="180">
        <v>16977</v>
      </c>
      <c r="CO16" s="180">
        <v>-64</v>
      </c>
      <c r="CP16" s="213">
        <v>238370</v>
      </c>
      <c r="CR16" s="194">
        <f t="shared" ref="CR16:CR17" si="28">CW16-CC16-CH16-CM16</f>
        <v>225905</v>
      </c>
      <c r="CS16" s="194">
        <f t="shared" ref="CS16:CS17" si="29">CX16-CD16-CI16-CN16</f>
        <v>18117</v>
      </c>
      <c r="CT16" s="194">
        <f t="shared" ref="CT16:CT17" si="30">CY16-CE16-CJ16-CO16</f>
        <v>-130</v>
      </c>
      <c r="CU16" s="290">
        <f t="shared" ref="CU16:CU17" si="31">SUM(CR16:CT16)</f>
        <v>243892</v>
      </c>
      <c r="CV16" s="58"/>
      <c r="CW16" s="83">
        <v>858368</v>
      </c>
      <c r="CX16" s="83">
        <v>54620</v>
      </c>
      <c r="CY16" s="83">
        <v>-345</v>
      </c>
      <c r="CZ16" s="291">
        <f t="shared" ref="CZ16:CZ17" si="32">SUM(CW16:CY16)</f>
        <v>912643</v>
      </c>
      <c r="DB16" s="180">
        <v>233115</v>
      </c>
      <c r="DC16" s="180">
        <v>20286</v>
      </c>
      <c r="DD16" s="180">
        <v>-151</v>
      </c>
      <c r="DE16" s="213">
        <f t="shared" ref="DE16:DE17" si="33">SUM(DB16:DD16)</f>
        <v>253250</v>
      </c>
      <c r="DG16" s="12">
        <v>251015</v>
      </c>
      <c r="DH16" s="12">
        <v>22850</v>
      </c>
      <c r="DI16" s="12">
        <v>-249</v>
      </c>
      <c r="DJ16" s="43">
        <f t="shared" si="10"/>
        <v>273616</v>
      </c>
      <c r="DL16" s="180">
        <v>257855</v>
      </c>
      <c r="DM16" s="180">
        <v>26554</v>
      </c>
      <c r="DN16" s="180">
        <v>-296</v>
      </c>
      <c r="DO16" s="213">
        <v>284113</v>
      </c>
      <c r="DQ16" s="194">
        <f t="shared" ref="DQ16:DS17" si="34">DV16-DB16-DG16-DL16</f>
        <v>272686</v>
      </c>
      <c r="DR16" s="194">
        <f t="shared" si="34"/>
        <v>26433</v>
      </c>
      <c r="DS16" s="194">
        <f t="shared" si="34"/>
        <v>-298</v>
      </c>
      <c r="DT16" s="290">
        <f t="shared" ref="DT16:DT17" si="35">SUM(DQ16:DS16)</f>
        <v>298821</v>
      </c>
      <c r="DU16" s="58"/>
      <c r="DV16" s="83">
        <v>1014671</v>
      </c>
      <c r="DW16" s="83">
        <v>96123</v>
      </c>
      <c r="DX16" s="83">
        <v>-994</v>
      </c>
      <c r="DY16" s="291">
        <f t="shared" ref="DY16:DY17" si="36">SUM(DV16:DX16)</f>
        <v>1109800</v>
      </c>
      <c r="DZ16" s="58"/>
      <c r="EA16" s="83">
        <v>272403</v>
      </c>
      <c r="EB16" s="83">
        <v>23177</v>
      </c>
      <c r="EC16" s="83">
        <v>-232</v>
      </c>
      <c r="ED16" s="291">
        <f t="shared" ref="ED16:ED17" si="37">SUM(EA16:EC16)</f>
        <v>295348</v>
      </c>
      <c r="EF16" s="83">
        <v>287282</v>
      </c>
      <c r="EG16" s="83">
        <v>20005</v>
      </c>
      <c r="EH16" s="83">
        <v>-188</v>
      </c>
      <c r="EI16" s="291">
        <f t="shared" ref="EI16:EI17" si="38">SUM(EF16:EH16)</f>
        <v>307099</v>
      </c>
      <c r="EK16" s="83">
        <v>291054</v>
      </c>
      <c r="EL16" s="83">
        <v>15976</v>
      </c>
      <c r="EM16" s="83">
        <v>-103</v>
      </c>
      <c r="EN16" s="291">
        <f t="shared" ref="EN16:EN17" si="39">SUM(EK16:EM16)</f>
        <v>306927</v>
      </c>
      <c r="EP16" s="83">
        <f t="shared" ref="EP16:ER18" si="40">EU16-EA16-EF16-EK16</f>
        <v>302515</v>
      </c>
      <c r="EQ16" s="83">
        <f t="shared" si="40"/>
        <v>12596</v>
      </c>
      <c r="ER16" s="83">
        <f t="shared" si="40"/>
        <v>-223</v>
      </c>
      <c r="ES16" s="291">
        <f t="shared" ref="ES16:ES17" si="41">SUM(EP16:ER16)</f>
        <v>314888</v>
      </c>
      <c r="ET16" s="58"/>
      <c r="EU16" s="83">
        <v>1153254</v>
      </c>
      <c r="EV16" s="83">
        <v>71754</v>
      </c>
      <c r="EW16" s="83">
        <v>-746</v>
      </c>
      <c r="EX16" s="291">
        <f t="shared" ref="EX16:EX17" si="42">SUM(EU16:EW16)</f>
        <v>1224262</v>
      </c>
    </row>
    <row r="17" spans="2:154">
      <c r="B17" s="27" t="s">
        <v>26</v>
      </c>
      <c r="F17" s="12">
        <v>0</v>
      </c>
      <c r="G17" s="12">
        <v>4844.0752410820751</v>
      </c>
      <c r="H17" s="12">
        <v>0</v>
      </c>
      <c r="I17" s="43">
        <v>4844.0752410820751</v>
      </c>
      <c r="K17" s="12">
        <v>0</v>
      </c>
      <c r="L17" s="12">
        <v>4199.3626746395712</v>
      </c>
      <c r="M17" s="12">
        <v>0</v>
      </c>
      <c r="N17" s="43">
        <f t="shared" si="11"/>
        <v>4199.3626746395712</v>
      </c>
      <c r="P17" s="12">
        <v>0</v>
      </c>
      <c r="Q17" s="12">
        <v>3437.0529447881909</v>
      </c>
      <c r="R17" s="12">
        <v>0</v>
      </c>
      <c r="S17" s="43">
        <v>3437.0529447881909</v>
      </c>
      <c r="U17" s="12">
        <v>0</v>
      </c>
      <c r="V17" s="12">
        <v>4489.9522518442482</v>
      </c>
      <c r="W17" s="12">
        <v>0</v>
      </c>
      <c r="X17" s="43">
        <v>4489.9522518442482</v>
      </c>
      <c r="Z17" s="12">
        <f t="shared" si="8"/>
        <v>0</v>
      </c>
      <c r="AA17" s="12">
        <f t="shared" si="0"/>
        <v>16970.443112354085</v>
      </c>
      <c r="AB17" s="12">
        <f t="shared" si="1"/>
        <v>0</v>
      </c>
      <c r="AC17" s="43">
        <f t="shared" si="12"/>
        <v>16970.443112354085</v>
      </c>
      <c r="AE17" s="12">
        <v>0</v>
      </c>
      <c r="AF17" s="12">
        <v>3741.2418181147846</v>
      </c>
      <c r="AG17" s="12">
        <v>0</v>
      </c>
      <c r="AH17" s="43">
        <f t="shared" si="13"/>
        <v>3741.2418181147846</v>
      </c>
      <c r="AJ17" s="12">
        <v>0</v>
      </c>
      <c r="AK17" s="12">
        <v>3649.9536830943948</v>
      </c>
      <c r="AL17" s="12">
        <v>0</v>
      </c>
      <c r="AM17" s="43">
        <f t="shared" si="14"/>
        <v>3649.9536830943948</v>
      </c>
      <c r="AO17" s="180">
        <v>0</v>
      </c>
      <c r="AP17" s="180">
        <v>3887.7643165973618</v>
      </c>
      <c r="AQ17" s="180">
        <v>0</v>
      </c>
      <c r="AR17" s="213">
        <f t="shared" si="15"/>
        <v>3887.7643165973618</v>
      </c>
      <c r="AT17" s="180">
        <v>0</v>
      </c>
      <c r="AU17" s="180">
        <v>3887.4617859068271</v>
      </c>
      <c r="AV17" s="180">
        <v>0</v>
      </c>
      <c r="AW17" s="213">
        <f t="shared" si="16"/>
        <v>3887.4617859068271</v>
      </c>
      <c r="AY17" s="12">
        <f t="shared" si="9"/>
        <v>0</v>
      </c>
      <c r="AZ17" s="12">
        <f t="shared" si="2"/>
        <v>15166.421603713368</v>
      </c>
      <c r="BA17" s="12">
        <f t="shared" si="3"/>
        <v>0</v>
      </c>
      <c r="BB17" s="43">
        <f t="shared" si="17"/>
        <v>15166.421603713368</v>
      </c>
      <c r="BD17" s="180">
        <v>0</v>
      </c>
      <c r="BE17" s="180">
        <v>2974.9367784978067</v>
      </c>
      <c r="BF17" s="180">
        <v>0</v>
      </c>
      <c r="BG17" s="213">
        <f t="shared" si="18"/>
        <v>2974.9367784978067</v>
      </c>
      <c r="BI17" s="12">
        <v>0</v>
      </c>
      <c r="BJ17" s="12">
        <v>5497.4110638062712</v>
      </c>
      <c r="BK17" s="12">
        <v>0</v>
      </c>
      <c r="BL17" s="43">
        <f t="shared" si="19"/>
        <v>5497.4110638062712</v>
      </c>
      <c r="BN17" s="180">
        <v>0</v>
      </c>
      <c r="BO17" s="180">
        <v>11024.635772442012</v>
      </c>
      <c r="BP17" s="180">
        <v>0</v>
      </c>
      <c r="BQ17" s="213">
        <f t="shared" si="20"/>
        <v>11024.635772442012</v>
      </c>
      <c r="BS17" s="194">
        <f t="shared" si="21"/>
        <v>0</v>
      </c>
      <c r="BT17" s="194">
        <f t="shared" si="22"/>
        <v>12550.147401994658</v>
      </c>
      <c r="BU17" s="194">
        <f t="shared" si="23"/>
        <v>0</v>
      </c>
      <c r="BV17" s="290">
        <f t="shared" si="24"/>
        <v>12550.147401994658</v>
      </c>
      <c r="BW17" s="58"/>
      <c r="BX17" s="83">
        <v>0</v>
      </c>
      <c r="BY17" s="83">
        <v>32047.131016740746</v>
      </c>
      <c r="BZ17" s="83">
        <v>0</v>
      </c>
      <c r="CA17" s="291">
        <f t="shared" si="25"/>
        <v>32047.131016740746</v>
      </c>
      <c r="CC17" s="180">
        <v>0</v>
      </c>
      <c r="CD17" s="180">
        <v>6379.8128933020553</v>
      </c>
      <c r="CE17" s="180">
        <v>0</v>
      </c>
      <c r="CF17" s="213">
        <f t="shared" si="26"/>
        <v>6379.8128933020553</v>
      </c>
      <c r="CH17" s="12">
        <v>0</v>
      </c>
      <c r="CI17" s="12">
        <v>8176.1871066979447</v>
      </c>
      <c r="CJ17" s="12">
        <v>0</v>
      </c>
      <c r="CK17" s="43">
        <f t="shared" si="27"/>
        <v>8176.1871066979447</v>
      </c>
      <c r="CM17" s="180">
        <v>0</v>
      </c>
      <c r="CN17" s="180">
        <v>13843</v>
      </c>
      <c r="CO17" s="180">
        <v>0</v>
      </c>
      <c r="CP17" s="213">
        <v>13843</v>
      </c>
      <c r="CR17" s="194">
        <f t="shared" si="28"/>
        <v>0</v>
      </c>
      <c r="CS17" s="194">
        <f t="shared" si="29"/>
        <v>15543</v>
      </c>
      <c r="CT17" s="194">
        <f t="shared" si="30"/>
        <v>0</v>
      </c>
      <c r="CU17" s="290">
        <f t="shared" si="31"/>
        <v>15543</v>
      </c>
      <c r="CV17" s="58"/>
      <c r="CW17" s="83">
        <v>0</v>
      </c>
      <c r="CX17" s="83">
        <v>43942</v>
      </c>
      <c r="CY17" s="83">
        <v>0</v>
      </c>
      <c r="CZ17" s="291">
        <f t="shared" si="32"/>
        <v>43942</v>
      </c>
      <c r="DB17" s="180">
        <v>0</v>
      </c>
      <c r="DC17" s="180">
        <v>16989</v>
      </c>
      <c r="DD17" s="180">
        <v>0</v>
      </c>
      <c r="DE17" s="213">
        <f t="shared" si="33"/>
        <v>16989</v>
      </c>
      <c r="DG17" s="12">
        <v>0</v>
      </c>
      <c r="DH17" s="12">
        <v>19207</v>
      </c>
      <c r="DI17" s="12">
        <v>0</v>
      </c>
      <c r="DJ17" s="43">
        <f t="shared" si="10"/>
        <v>19207</v>
      </c>
      <c r="DL17" s="180">
        <v>0</v>
      </c>
      <c r="DM17" s="180">
        <v>22962</v>
      </c>
      <c r="DN17" s="180">
        <v>0</v>
      </c>
      <c r="DO17" s="213">
        <v>22962</v>
      </c>
      <c r="DQ17" s="194">
        <f t="shared" si="34"/>
        <v>0</v>
      </c>
      <c r="DR17" s="194">
        <f t="shared" si="34"/>
        <v>23796</v>
      </c>
      <c r="DS17" s="194">
        <f t="shared" si="34"/>
        <v>0</v>
      </c>
      <c r="DT17" s="290">
        <f t="shared" si="35"/>
        <v>23796</v>
      </c>
      <c r="DU17" s="58"/>
      <c r="DV17" s="83">
        <v>0</v>
      </c>
      <c r="DW17" s="83">
        <v>82954</v>
      </c>
      <c r="DX17" s="83">
        <v>0</v>
      </c>
      <c r="DY17" s="291">
        <f t="shared" si="36"/>
        <v>82954</v>
      </c>
      <c r="DZ17" s="58"/>
      <c r="EA17" s="83">
        <v>0</v>
      </c>
      <c r="EB17" s="83">
        <v>20529</v>
      </c>
      <c r="EC17" s="83">
        <v>0</v>
      </c>
      <c r="ED17" s="291">
        <f t="shared" si="37"/>
        <v>20529</v>
      </c>
      <c r="EF17" s="83">
        <v>0</v>
      </c>
      <c r="EG17" s="83">
        <v>17803</v>
      </c>
      <c r="EH17" s="83">
        <v>0</v>
      </c>
      <c r="EI17" s="291">
        <f t="shared" si="38"/>
        <v>17803</v>
      </c>
      <c r="EK17" s="83">
        <v>0</v>
      </c>
      <c r="EL17" s="83">
        <v>13987</v>
      </c>
      <c r="EM17" s="83">
        <v>0</v>
      </c>
      <c r="EN17" s="291">
        <f t="shared" si="39"/>
        <v>13987</v>
      </c>
      <c r="EP17" s="83">
        <f t="shared" si="40"/>
        <v>0</v>
      </c>
      <c r="EQ17" s="83">
        <f t="shared" si="40"/>
        <v>9921</v>
      </c>
      <c r="ER17" s="83">
        <f t="shared" si="40"/>
        <v>0</v>
      </c>
      <c r="ES17" s="291">
        <f t="shared" si="41"/>
        <v>9921</v>
      </c>
      <c r="ET17" s="58"/>
      <c r="EU17" s="83">
        <v>0</v>
      </c>
      <c r="EV17" s="83">
        <v>62240</v>
      </c>
      <c r="EW17" s="83">
        <v>0</v>
      </c>
      <c r="EX17" s="291">
        <f t="shared" si="42"/>
        <v>62240</v>
      </c>
    </row>
    <row r="18" spans="2:154">
      <c r="B18" s="27" t="s">
        <v>11</v>
      </c>
      <c r="F18" s="49">
        <v>170733.83431653059</v>
      </c>
      <c r="G18" s="49">
        <v>4561.0224630630837</v>
      </c>
      <c r="H18" s="49">
        <v>-16.442741161734759</v>
      </c>
      <c r="I18" s="55">
        <v>175278.41403843192</v>
      </c>
      <c r="K18" s="49">
        <f t="shared" ref="K18:N18" si="43">K16-K17</f>
        <v>177825.40535177974</v>
      </c>
      <c r="L18" s="49">
        <f t="shared" si="43"/>
        <v>4521.288495649078</v>
      </c>
      <c r="M18" s="49">
        <f t="shared" si="43"/>
        <v>-20.557258838265241</v>
      </c>
      <c r="N18" s="55">
        <f t="shared" si="43"/>
        <v>182326.13658859057</v>
      </c>
      <c r="P18" s="49">
        <v>180603.36022780862</v>
      </c>
      <c r="Q18" s="49">
        <v>4561.5276131519404</v>
      </c>
      <c r="R18" s="49">
        <v>-4</v>
      </c>
      <c r="S18" s="55">
        <v>185160.88784096055</v>
      </c>
      <c r="U18" s="49">
        <v>193437.13566523648</v>
      </c>
      <c r="V18" s="49">
        <v>4800.0007809243743</v>
      </c>
      <c r="W18" s="49">
        <v>-17</v>
      </c>
      <c r="X18" s="55">
        <v>198220.13644616085</v>
      </c>
      <c r="Z18" s="49">
        <f t="shared" ref="Z18:AC18" si="44">Z16-Z17</f>
        <v>722599.73556135548</v>
      </c>
      <c r="AA18" s="54">
        <f t="shared" si="44"/>
        <v>18443.839352788476</v>
      </c>
      <c r="AB18" s="49">
        <f t="shared" si="44"/>
        <v>-58</v>
      </c>
      <c r="AC18" s="55">
        <f t="shared" si="44"/>
        <v>740985.57491414389</v>
      </c>
      <c r="AE18" s="49">
        <f t="shared" ref="AE18:AH18" si="45">AE16-AE17</f>
        <v>190676.54279905374</v>
      </c>
      <c r="AF18" s="49">
        <f t="shared" si="45"/>
        <v>5374.8354605835138</v>
      </c>
      <c r="AG18" s="49">
        <f t="shared" si="45"/>
        <v>-18</v>
      </c>
      <c r="AH18" s="55">
        <f t="shared" si="45"/>
        <v>196033.37825963725</v>
      </c>
      <c r="AJ18" s="49">
        <f t="shared" ref="AJ18:AM18" si="46">AJ16-AJ17</f>
        <v>189312.98304800151</v>
      </c>
      <c r="AK18" s="49">
        <f t="shared" si="46"/>
        <v>6177.4740116118646</v>
      </c>
      <c r="AL18" s="49">
        <f t="shared" si="46"/>
        <v>-23</v>
      </c>
      <c r="AM18" s="55">
        <f t="shared" si="46"/>
        <v>195467.45705961337</v>
      </c>
      <c r="AO18" s="214">
        <f t="shared" ref="AO18:AW18" si="47">AO16-AO17</f>
        <v>191004.11663139609</v>
      </c>
      <c r="AP18" s="214">
        <f t="shared" si="47"/>
        <v>4876.1885950846008</v>
      </c>
      <c r="AQ18" s="214">
        <f t="shared" si="47"/>
        <v>-22</v>
      </c>
      <c r="AR18" s="215">
        <f t="shared" si="47"/>
        <v>195858.30522648068</v>
      </c>
      <c r="AT18" s="214">
        <f t="shared" si="47"/>
        <v>203314.79756985462</v>
      </c>
      <c r="AU18" s="214">
        <f t="shared" si="47"/>
        <v>3290.5545531973771</v>
      </c>
      <c r="AV18" s="214">
        <f t="shared" si="47"/>
        <v>-11</v>
      </c>
      <c r="AW18" s="215">
        <f t="shared" si="47"/>
        <v>206594.352123052</v>
      </c>
      <c r="AY18" s="49">
        <f t="shared" ref="AY18:BB18" si="48">AY16-AY17</f>
        <v>774308.44004830602</v>
      </c>
      <c r="AZ18" s="54">
        <f t="shared" si="48"/>
        <v>19719.052620477356</v>
      </c>
      <c r="BA18" s="49">
        <f t="shared" si="48"/>
        <v>-74</v>
      </c>
      <c r="BB18" s="55">
        <f t="shared" si="48"/>
        <v>793953.49266878329</v>
      </c>
      <c r="BD18" s="214">
        <f t="shared" ref="BD18:BG18" si="49">BD16-BD17</f>
        <v>208437.74361057984</v>
      </c>
      <c r="BE18" s="214">
        <f t="shared" si="49"/>
        <v>3161.2725526239838</v>
      </c>
      <c r="BF18" s="214">
        <f t="shared" si="49"/>
        <v>-21</v>
      </c>
      <c r="BG18" s="215">
        <f t="shared" si="49"/>
        <v>211578.01616320384</v>
      </c>
      <c r="BI18" s="49">
        <f t="shared" ref="BI18:BL18" si="50">BI16-BI17</f>
        <v>217241</v>
      </c>
      <c r="BJ18" s="49">
        <f t="shared" si="50"/>
        <v>3576.5889361937288</v>
      </c>
      <c r="BK18" s="49">
        <f t="shared" si="50"/>
        <v>-122</v>
      </c>
      <c r="BL18" s="55">
        <f t="shared" si="50"/>
        <v>220695.58893619373</v>
      </c>
      <c r="BN18" s="214">
        <f t="shared" ref="BN18:BQ18" si="51">BN16-BN17</f>
        <v>224324</v>
      </c>
      <c r="BO18" s="214">
        <f t="shared" si="51"/>
        <v>3837.3642275579878</v>
      </c>
      <c r="BP18" s="214">
        <f t="shared" si="51"/>
        <v>-9</v>
      </c>
      <c r="BQ18" s="215">
        <f t="shared" si="51"/>
        <v>228152.36422755799</v>
      </c>
      <c r="BS18" s="197">
        <f t="shared" ref="BS18:BV18" si="52">BS16-BS17</f>
        <v>232013.25638942016</v>
      </c>
      <c r="BT18" s="197">
        <f t="shared" si="52"/>
        <v>3795.6432668835514</v>
      </c>
      <c r="BU18" s="197">
        <f t="shared" si="52"/>
        <v>-24</v>
      </c>
      <c r="BV18" s="292">
        <f t="shared" si="52"/>
        <v>235784.89965630372</v>
      </c>
      <c r="BW18" s="58"/>
      <c r="BX18" s="72">
        <f t="shared" ref="BX18:CA18" si="53">BX16-BX17</f>
        <v>882016</v>
      </c>
      <c r="BY18" s="293">
        <f t="shared" si="53"/>
        <v>14370.868983259254</v>
      </c>
      <c r="BZ18" s="72">
        <f t="shared" si="53"/>
        <v>-176</v>
      </c>
      <c r="CA18" s="294">
        <f t="shared" si="53"/>
        <v>896210.86898325931</v>
      </c>
      <c r="CC18" s="214">
        <f t="shared" ref="CC18:CK18" si="54">CC16-CC17</f>
        <v>199344</v>
      </c>
      <c r="CD18" s="214">
        <f t="shared" si="54"/>
        <v>2098.1871066979447</v>
      </c>
      <c r="CE18" s="214">
        <f t="shared" si="54"/>
        <v>-21</v>
      </c>
      <c r="CF18" s="215">
        <f t="shared" si="54"/>
        <v>201421.18710669794</v>
      </c>
      <c r="CH18" s="49">
        <f t="shared" si="54"/>
        <v>211662</v>
      </c>
      <c r="CI18" s="49">
        <f t="shared" si="54"/>
        <v>2871.8128933020553</v>
      </c>
      <c r="CJ18" s="49">
        <f t="shared" si="54"/>
        <v>-130</v>
      </c>
      <c r="CK18" s="55">
        <f t="shared" si="54"/>
        <v>214403.81289330206</v>
      </c>
      <c r="CM18" s="214">
        <v>221457</v>
      </c>
      <c r="CN18" s="214">
        <v>3134</v>
      </c>
      <c r="CO18" s="214">
        <v>-64</v>
      </c>
      <c r="CP18" s="215">
        <v>224527</v>
      </c>
      <c r="CR18" s="197">
        <f t="shared" ref="CR18:CU18" si="55">CR16-CR17</f>
        <v>225905</v>
      </c>
      <c r="CS18" s="197">
        <f t="shared" si="55"/>
        <v>2574</v>
      </c>
      <c r="CT18" s="197">
        <f t="shared" si="55"/>
        <v>-130</v>
      </c>
      <c r="CU18" s="292">
        <f t="shared" si="55"/>
        <v>228349</v>
      </c>
      <c r="CV18" s="58"/>
      <c r="CW18" s="72">
        <f t="shared" ref="CW18:CZ18" si="56">CW16-CW17</f>
        <v>858368</v>
      </c>
      <c r="CX18" s="293">
        <f t="shared" si="56"/>
        <v>10678</v>
      </c>
      <c r="CY18" s="72">
        <f t="shared" si="56"/>
        <v>-345</v>
      </c>
      <c r="CZ18" s="294">
        <f t="shared" si="56"/>
        <v>868701</v>
      </c>
      <c r="DB18" s="214">
        <f t="shared" ref="DB18:DE18" si="57">DB16-DB17</f>
        <v>233115</v>
      </c>
      <c r="DC18" s="214">
        <f t="shared" si="57"/>
        <v>3297</v>
      </c>
      <c r="DD18" s="214">
        <f t="shared" si="57"/>
        <v>-151</v>
      </c>
      <c r="DE18" s="215">
        <f t="shared" si="57"/>
        <v>236261</v>
      </c>
      <c r="DG18" s="49">
        <v>251015</v>
      </c>
      <c r="DH18" s="49">
        <v>3643</v>
      </c>
      <c r="DI18" s="49">
        <v>-249</v>
      </c>
      <c r="DJ18" s="55">
        <f>SUM(DG18:DI18)</f>
        <v>254409</v>
      </c>
      <c r="DL18" s="214">
        <v>257855</v>
      </c>
      <c r="DM18" s="214">
        <v>3592</v>
      </c>
      <c r="DN18" s="214">
        <v>-296</v>
      </c>
      <c r="DO18" s="215">
        <v>261151</v>
      </c>
      <c r="DQ18" s="197">
        <f t="shared" ref="DQ18:DT18" si="58">DQ16-DQ17</f>
        <v>272686</v>
      </c>
      <c r="DR18" s="197">
        <f t="shared" si="58"/>
        <v>2637</v>
      </c>
      <c r="DS18" s="197">
        <f t="shared" si="58"/>
        <v>-298</v>
      </c>
      <c r="DT18" s="292">
        <f t="shared" si="58"/>
        <v>275025</v>
      </c>
      <c r="DU18" s="58"/>
      <c r="DV18" s="72">
        <f t="shared" ref="DV18:DY18" si="59">DV16-DV17</f>
        <v>1014671</v>
      </c>
      <c r="DW18" s="293">
        <f t="shared" si="59"/>
        <v>13169</v>
      </c>
      <c r="DX18" s="72">
        <f t="shared" si="59"/>
        <v>-994</v>
      </c>
      <c r="DY18" s="294">
        <f t="shared" si="59"/>
        <v>1026846</v>
      </c>
      <c r="DZ18" s="58"/>
      <c r="EA18" s="72">
        <f t="shared" ref="EA18:ED18" si="60">EA16-EA17</f>
        <v>272403</v>
      </c>
      <c r="EB18" s="293">
        <f t="shared" si="60"/>
        <v>2648</v>
      </c>
      <c r="EC18" s="72">
        <f t="shared" si="60"/>
        <v>-232</v>
      </c>
      <c r="ED18" s="294">
        <f t="shared" si="60"/>
        <v>274819</v>
      </c>
      <c r="EF18" s="72">
        <f t="shared" ref="EF18:EM18" si="61">EF16-EF17</f>
        <v>287282</v>
      </c>
      <c r="EG18" s="293">
        <f t="shared" si="61"/>
        <v>2202</v>
      </c>
      <c r="EH18" s="72">
        <f t="shared" si="61"/>
        <v>-188</v>
      </c>
      <c r="EI18" s="294">
        <f t="shared" si="61"/>
        <v>289296</v>
      </c>
      <c r="EK18" s="72">
        <f t="shared" si="61"/>
        <v>291054</v>
      </c>
      <c r="EL18" s="72">
        <f t="shared" si="61"/>
        <v>1989</v>
      </c>
      <c r="EM18" s="72">
        <f t="shared" si="61"/>
        <v>-103</v>
      </c>
      <c r="EN18" s="294">
        <f t="shared" ref="EN18" si="62">EN16-EN17</f>
        <v>292940</v>
      </c>
      <c r="EP18" s="72">
        <f t="shared" si="40"/>
        <v>302515</v>
      </c>
      <c r="EQ18" s="293">
        <f t="shared" si="40"/>
        <v>2675</v>
      </c>
      <c r="ER18" s="72">
        <f t="shared" si="40"/>
        <v>-223</v>
      </c>
      <c r="ES18" s="294">
        <f t="shared" ref="ES18" si="63">ES16-ES17</f>
        <v>304967</v>
      </c>
      <c r="ET18" s="58"/>
      <c r="EU18" s="72">
        <f t="shared" ref="EU18:EX18" si="64">EU16-EU17</f>
        <v>1153254</v>
      </c>
      <c r="EV18" s="293">
        <f t="shared" ref="EV18:EW18" si="65">EV16-EV17</f>
        <v>9514</v>
      </c>
      <c r="EW18" s="72">
        <f t="shared" si="65"/>
        <v>-746</v>
      </c>
      <c r="EX18" s="294">
        <f t="shared" si="64"/>
        <v>1162022</v>
      </c>
    </row>
    <row r="19" spans="2:154">
      <c r="B19" s="27"/>
      <c r="F19" s="27"/>
      <c r="G19" s="27"/>
      <c r="H19" s="27"/>
      <c r="I19" s="53"/>
      <c r="K19" s="27"/>
      <c r="L19" s="27"/>
      <c r="M19" s="27"/>
      <c r="N19" s="53"/>
      <c r="P19" s="27"/>
      <c r="Q19" s="27"/>
      <c r="R19" s="27"/>
      <c r="S19" s="53"/>
      <c r="U19" s="27"/>
      <c r="V19" s="27"/>
      <c r="W19" s="27"/>
      <c r="X19" s="53"/>
      <c r="Z19" s="27"/>
      <c r="AA19" s="45"/>
      <c r="AB19" s="27"/>
      <c r="AC19" s="53"/>
      <c r="AE19" s="27"/>
      <c r="AF19" s="27"/>
      <c r="AG19" s="27"/>
      <c r="AH19" s="53"/>
      <c r="AJ19" s="27"/>
      <c r="AK19" s="27"/>
      <c r="AL19" s="27"/>
      <c r="AM19" s="53"/>
      <c r="AO19" s="185"/>
      <c r="AP19" s="185"/>
      <c r="AQ19" s="185"/>
      <c r="AR19" s="216"/>
      <c r="AT19" s="185"/>
      <c r="AU19" s="185"/>
      <c r="AV19" s="185"/>
      <c r="AW19" s="216"/>
      <c r="AY19" s="27"/>
      <c r="AZ19" s="45"/>
      <c r="BA19" s="27"/>
      <c r="BB19" s="53"/>
      <c r="BD19" s="185"/>
      <c r="BE19" s="185"/>
      <c r="BF19" s="185"/>
      <c r="BG19" s="216"/>
      <c r="BI19" s="27"/>
      <c r="BJ19" s="27"/>
      <c r="BK19" s="27"/>
      <c r="BL19" s="53"/>
      <c r="BN19" s="185"/>
      <c r="BO19" s="185"/>
      <c r="BP19" s="185"/>
      <c r="BQ19" s="216"/>
      <c r="BS19" s="195"/>
      <c r="BT19" s="195"/>
      <c r="BU19" s="195"/>
      <c r="BV19" s="295"/>
      <c r="BW19" s="58"/>
      <c r="BX19" s="15"/>
      <c r="BY19" s="296"/>
      <c r="BZ19" s="15"/>
      <c r="CA19" s="297"/>
      <c r="CC19" s="185"/>
      <c r="CD19" s="185"/>
      <c r="CE19" s="185"/>
      <c r="CF19" s="216"/>
      <c r="CH19" s="27"/>
      <c r="CI19" s="27"/>
      <c r="CJ19" s="27"/>
      <c r="CK19" s="53"/>
      <c r="CM19" s="185"/>
      <c r="CN19" s="185"/>
      <c r="CO19" s="185"/>
      <c r="CP19" s="216"/>
      <c r="CR19" s="195"/>
      <c r="CS19" s="195"/>
      <c r="CT19" s="195"/>
      <c r="CU19" s="295"/>
      <c r="CV19" s="58"/>
      <c r="CW19" s="15"/>
      <c r="CX19" s="296"/>
      <c r="CY19" s="15"/>
      <c r="CZ19" s="297"/>
      <c r="DB19" s="185"/>
      <c r="DC19" s="185"/>
      <c r="DD19" s="185"/>
      <c r="DE19" s="216"/>
      <c r="DG19" s="27"/>
      <c r="DH19" s="27"/>
      <c r="DI19" s="27"/>
      <c r="DJ19" s="53"/>
      <c r="DL19" s="185"/>
      <c r="DM19" s="185"/>
      <c r="DN19" s="185"/>
      <c r="DO19" s="216"/>
      <c r="DQ19" s="195"/>
      <c r="DR19" s="195"/>
      <c r="DS19" s="195"/>
      <c r="DT19" s="295"/>
      <c r="DU19" s="58"/>
      <c r="DV19" s="15"/>
      <c r="DW19" s="296"/>
      <c r="DX19" s="15"/>
      <c r="DY19" s="297"/>
      <c r="DZ19" s="58"/>
      <c r="EA19" s="15"/>
      <c r="EB19" s="296"/>
      <c r="EC19" s="15"/>
      <c r="ED19" s="297"/>
      <c r="EF19" s="15"/>
      <c r="EG19" s="296"/>
      <c r="EH19" s="15"/>
      <c r="EI19" s="297"/>
      <c r="EK19" s="15"/>
      <c r="EL19" s="296"/>
      <c r="EM19" s="15"/>
      <c r="EN19" s="297"/>
      <c r="EP19" s="15"/>
      <c r="EQ19" s="296"/>
      <c r="ER19" s="15"/>
      <c r="ES19" s="297"/>
      <c r="ET19" s="58"/>
      <c r="EU19" s="15"/>
      <c r="EV19" s="296"/>
      <c r="EW19" s="15"/>
      <c r="EX19" s="297"/>
    </row>
    <row r="20" spans="2:154">
      <c r="B20" s="27" t="s">
        <v>27</v>
      </c>
      <c r="F20" s="12">
        <v>4731.2666726672624</v>
      </c>
      <c r="G20" s="12">
        <v>69.884804643648877</v>
      </c>
      <c r="H20" s="12">
        <v>0</v>
      </c>
      <c r="I20" s="43">
        <v>4801.1514773109111</v>
      </c>
      <c r="K20" s="12">
        <v>5108.7776434969774</v>
      </c>
      <c r="L20" s="12">
        <v>66.42443360840555</v>
      </c>
      <c r="M20" s="12">
        <v>0</v>
      </c>
      <c r="N20" s="43">
        <f t="shared" ref="N20:N22" si="66">SUM(K20:M20)</f>
        <v>5175.2020771053831</v>
      </c>
      <c r="P20" s="12">
        <v>4865.0281972807434</v>
      </c>
      <c r="Q20" s="12">
        <v>68.724518814720724</v>
      </c>
      <c r="R20" s="12">
        <v>0</v>
      </c>
      <c r="S20" s="43">
        <v>4933.7527160954642</v>
      </c>
      <c r="U20" s="12">
        <v>4976.4988235109913</v>
      </c>
      <c r="V20" s="12">
        <v>68.08552075179729</v>
      </c>
      <c r="W20" s="12">
        <v>0</v>
      </c>
      <c r="X20" s="43">
        <v>5044.5843442627884</v>
      </c>
      <c r="Z20" s="12">
        <f t="shared" ref="Z20:Z22" si="67">F20+K20+P20+U20</f>
        <v>19681.571336955974</v>
      </c>
      <c r="AA20" s="12">
        <f t="shared" ref="AA20:AA22" si="68">G20+L20+Q20+V20</f>
        <v>273.11927781857241</v>
      </c>
      <c r="AB20" s="12">
        <f t="shared" ref="AB20:AB22" si="69">H20+M20+R20+W20</f>
        <v>0</v>
      </c>
      <c r="AC20" s="43">
        <f t="shared" ref="AC20:AC22" si="70">SUM(Z20:AB20)</f>
        <v>19954.690614774547</v>
      </c>
      <c r="AE20" s="12">
        <v>4989.2127181946453</v>
      </c>
      <c r="AF20" s="12">
        <v>60.681669952838199</v>
      </c>
      <c r="AG20" s="12">
        <v>0</v>
      </c>
      <c r="AH20" s="43">
        <f t="shared" ref="AH20:AH22" si="71">SUM(AE20:AG20)</f>
        <v>5049.8943881474834</v>
      </c>
      <c r="AJ20" s="12">
        <v>4991.7728972082496</v>
      </c>
      <c r="AK20" s="12">
        <v>52.364881031152301</v>
      </c>
      <c r="AL20" s="12">
        <v>0</v>
      </c>
      <c r="AM20" s="43">
        <f t="shared" ref="AM20:AM22" si="72">SUM(AJ20:AL20)</f>
        <v>5044.137778239402</v>
      </c>
      <c r="AO20" s="180">
        <v>5201.5717575616345</v>
      </c>
      <c r="AP20" s="180">
        <v>49.585720277801592</v>
      </c>
      <c r="AQ20" s="180">
        <v>0</v>
      </c>
      <c r="AR20" s="213">
        <f t="shared" ref="AR20:AR22" si="73">SUM(AO20:AQ20)</f>
        <v>5251.1574778394361</v>
      </c>
      <c r="AT20" s="180">
        <v>4946.9119704395162</v>
      </c>
      <c r="AU20" s="180">
        <v>41.246333992587928</v>
      </c>
      <c r="AV20" s="180">
        <v>0</v>
      </c>
      <c r="AW20" s="213">
        <f t="shared" ref="AW20:AW22" si="74">SUM(AT20:AV20)</f>
        <v>4988.1583044321042</v>
      </c>
      <c r="AY20" s="12">
        <f t="shared" ref="AY20:AY22" si="75">AE20+AJ20+AO20+AT20</f>
        <v>20129.469343404046</v>
      </c>
      <c r="AZ20" s="12">
        <f t="shared" ref="AZ20:AZ22" si="76">AF20+AK20+AP20+AU20</f>
        <v>203.87860525438001</v>
      </c>
      <c r="BA20" s="12">
        <f t="shared" ref="BA20:BA22" si="77">AG20+AL20+AQ20+AV20</f>
        <v>0</v>
      </c>
      <c r="BB20" s="43">
        <f t="shared" ref="BB20:BB22" si="78">SUM(AY20:BA20)</f>
        <v>20333.347948658426</v>
      </c>
      <c r="BD20" s="180">
        <v>11439.377520460701</v>
      </c>
      <c r="BE20" s="180">
        <v>129.75002227832914</v>
      </c>
      <c r="BF20" s="180">
        <v>0</v>
      </c>
      <c r="BG20" s="213">
        <f t="shared" ref="BG20:BG22" si="79">SUM(BD20:BF20)</f>
        <v>11569.12754273903</v>
      </c>
      <c r="BI20" s="12">
        <v>11671</v>
      </c>
      <c r="BJ20" s="12">
        <v>121</v>
      </c>
      <c r="BK20" s="12">
        <v>0</v>
      </c>
      <c r="BL20" s="43">
        <f t="shared" ref="BL20:BL22" si="80">SUM(BI20:BK20)</f>
        <v>11792</v>
      </c>
      <c r="BN20" s="180">
        <v>11680</v>
      </c>
      <c r="BO20" s="180">
        <v>125</v>
      </c>
      <c r="BP20" s="180">
        <v>0</v>
      </c>
      <c r="BQ20" s="213">
        <f t="shared" ref="BQ20:BQ22" si="81">SUM(BN20:BP20)</f>
        <v>11805</v>
      </c>
      <c r="BS20" s="194">
        <f t="shared" ref="BS20:BS21" si="82">BX20-BN20-BI20-BD20</f>
        <v>11931.622479539299</v>
      </c>
      <c r="BT20" s="194">
        <f t="shared" ref="BT20:BT22" si="83">BY20-BO20-BJ20-BE20</f>
        <v>122.24997772167086</v>
      </c>
      <c r="BU20" s="194">
        <f t="shared" ref="BU20:BU22" si="84">BZ20-BP20-BK20-BF20</f>
        <v>0</v>
      </c>
      <c r="BV20" s="290">
        <f t="shared" ref="BV20:BV22" si="85">SUM(BS20:BU20)</f>
        <v>12053.87245726097</v>
      </c>
      <c r="BW20" s="58"/>
      <c r="BX20" s="83">
        <v>46722</v>
      </c>
      <c r="BY20" s="83">
        <v>498</v>
      </c>
      <c r="BZ20" s="83">
        <v>0</v>
      </c>
      <c r="CA20" s="291">
        <f t="shared" ref="CA20:CA22" si="86">SUM(BX20:BZ20)</f>
        <v>47220</v>
      </c>
      <c r="CC20" s="180">
        <v>11502</v>
      </c>
      <c r="CD20" s="180">
        <v>119</v>
      </c>
      <c r="CE20" s="180">
        <v>0</v>
      </c>
      <c r="CF20" s="213">
        <f t="shared" ref="CF20:CF22" si="87">SUM(CC20:CE20)</f>
        <v>11621</v>
      </c>
      <c r="CH20" s="12">
        <v>12016</v>
      </c>
      <c r="CI20" s="12">
        <v>143</v>
      </c>
      <c r="CJ20" s="12">
        <v>0</v>
      </c>
      <c r="CK20" s="43">
        <f t="shared" ref="CK20:CK22" si="88">SUM(CH20:CJ20)</f>
        <v>12159</v>
      </c>
      <c r="CM20" s="180">
        <v>12337</v>
      </c>
      <c r="CN20" s="180">
        <v>176</v>
      </c>
      <c r="CO20" s="180">
        <v>0</v>
      </c>
      <c r="CP20" s="213">
        <v>12513</v>
      </c>
      <c r="CR20" s="194">
        <f t="shared" ref="CR20:CR22" si="89">CW20-CC20-CH20-CM20</f>
        <v>12447</v>
      </c>
      <c r="CS20" s="194">
        <f t="shared" ref="CS20:CS22" si="90">CX20-CD20-CI20-CN20</f>
        <v>183</v>
      </c>
      <c r="CT20" s="194">
        <f t="shared" ref="CT20:CT22" si="91">CY20-CE20-CJ20-CO20</f>
        <v>0</v>
      </c>
      <c r="CU20" s="290">
        <f t="shared" ref="CU20:CU22" si="92">SUM(CR20:CT20)</f>
        <v>12630</v>
      </c>
      <c r="CV20" s="58"/>
      <c r="CW20" s="83">
        <v>48302</v>
      </c>
      <c r="CX20" s="83">
        <v>621</v>
      </c>
      <c r="CY20" s="83">
        <v>0</v>
      </c>
      <c r="CZ20" s="291">
        <f t="shared" ref="CZ20:CZ22" si="93">SUM(CW20:CY20)</f>
        <v>48923</v>
      </c>
      <c r="DB20" s="180">
        <v>12210</v>
      </c>
      <c r="DC20" s="180">
        <v>187</v>
      </c>
      <c r="DD20" s="180">
        <v>0</v>
      </c>
      <c r="DE20" s="213">
        <f t="shared" ref="DE20:DE22" si="94">SUM(DB20:DD20)</f>
        <v>12397</v>
      </c>
      <c r="DG20" s="12">
        <v>12281</v>
      </c>
      <c r="DH20" s="12">
        <v>180</v>
      </c>
      <c r="DI20" s="12">
        <v>0</v>
      </c>
      <c r="DJ20" s="43">
        <f t="shared" ref="DJ20:DJ23" si="95">SUM(DG20:DI20)</f>
        <v>12461</v>
      </c>
      <c r="DL20" s="180">
        <v>12263</v>
      </c>
      <c r="DM20" s="180">
        <v>179</v>
      </c>
      <c r="DN20" s="180">
        <v>0</v>
      </c>
      <c r="DO20" s="213">
        <v>12442</v>
      </c>
      <c r="DQ20" s="194">
        <f t="shared" ref="DQ20:DS22" si="96">DV20-DB20-DG20-DL20</f>
        <v>12523</v>
      </c>
      <c r="DR20" s="194">
        <f t="shared" si="96"/>
        <v>180</v>
      </c>
      <c r="DS20" s="194">
        <f t="shared" si="96"/>
        <v>0</v>
      </c>
      <c r="DT20" s="290">
        <f t="shared" ref="DT20:DT22" si="97">SUM(DQ20:DS20)</f>
        <v>12703</v>
      </c>
      <c r="DU20" s="58"/>
      <c r="DV20" s="83">
        <v>49277</v>
      </c>
      <c r="DW20" s="83">
        <v>726</v>
      </c>
      <c r="DX20" s="83">
        <v>0</v>
      </c>
      <c r="DY20" s="291">
        <f t="shared" ref="DY20:DY22" si="98">SUM(DV20:DX20)</f>
        <v>50003</v>
      </c>
      <c r="DZ20" s="58"/>
      <c r="EA20" s="83">
        <v>12294</v>
      </c>
      <c r="EB20" s="83">
        <v>167</v>
      </c>
      <c r="EC20" s="83">
        <v>0</v>
      </c>
      <c r="ED20" s="291">
        <f t="shared" ref="ED20:ED22" si="99">SUM(EA20:EC20)</f>
        <v>12461</v>
      </c>
      <c r="EF20" s="83">
        <v>11972</v>
      </c>
      <c r="EG20" s="83">
        <v>152</v>
      </c>
      <c r="EH20" s="83">
        <v>0</v>
      </c>
      <c r="EI20" s="291">
        <f t="shared" ref="EI20:EI22" si="100">SUM(EF20:EH20)</f>
        <v>12124</v>
      </c>
      <c r="EK20" s="83">
        <v>12164</v>
      </c>
      <c r="EL20" s="83">
        <v>145</v>
      </c>
      <c r="EM20" s="83">
        <v>0</v>
      </c>
      <c r="EN20" s="291">
        <f t="shared" ref="EN20:EN22" si="101">SUM(EK20:EM20)</f>
        <v>12309</v>
      </c>
      <c r="EP20" s="83">
        <f t="shared" ref="EP20:ER22" si="102">EU20-EA20-EF20-EK20</f>
        <v>13069</v>
      </c>
      <c r="EQ20" s="83">
        <f t="shared" si="102"/>
        <v>162</v>
      </c>
      <c r="ER20" s="83">
        <f t="shared" si="102"/>
        <v>0</v>
      </c>
      <c r="ES20" s="291">
        <f t="shared" ref="ES20:ES22" si="103">SUM(EP20:ER20)</f>
        <v>13231</v>
      </c>
      <c r="ET20" s="58"/>
      <c r="EU20" s="83">
        <v>49499</v>
      </c>
      <c r="EV20" s="83">
        <v>626</v>
      </c>
      <c r="EW20" s="83">
        <v>0</v>
      </c>
      <c r="EX20" s="291">
        <f t="shared" ref="EX20:EX22" si="104">SUM(EU20:EW20)</f>
        <v>50125</v>
      </c>
    </row>
    <row r="21" spans="2:154">
      <c r="B21" s="27" t="s">
        <v>28</v>
      </c>
      <c r="F21" s="12">
        <v>136232.53293035706</v>
      </c>
      <c r="G21" s="12">
        <v>4220.2233179479781</v>
      </c>
      <c r="H21" s="12">
        <v>-16.442741161734759</v>
      </c>
      <c r="I21" s="43">
        <v>140436.31350714329</v>
      </c>
      <c r="K21" s="12">
        <v>139183.28072507677</v>
      </c>
      <c r="L21" s="12">
        <v>4271.6941886045252</v>
      </c>
      <c r="M21" s="12">
        <v>-20.557258838265241</v>
      </c>
      <c r="N21" s="43">
        <f t="shared" si="66"/>
        <v>143434.41765484304</v>
      </c>
      <c r="P21" s="12">
        <v>139094.54670241105</v>
      </c>
      <c r="Q21" s="12">
        <v>4351.4388668848542</v>
      </c>
      <c r="R21" s="12">
        <v>-4</v>
      </c>
      <c r="S21" s="43">
        <v>143441.98556929591</v>
      </c>
      <c r="U21" s="12">
        <v>147360.11252888254</v>
      </c>
      <c r="V21" s="12">
        <v>5405.2016881997306</v>
      </c>
      <c r="W21" s="12">
        <v>-17</v>
      </c>
      <c r="X21" s="43">
        <v>152748.31421708228</v>
      </c>
      <c r="Z21" s="12">
        <f t="shared" si="67"/>
        <v>561870.47288672742</v>
      </c>
      <c r="AA21" s="12">
        <f t="shared" si="68"/>
        <v>18248.558061637086</v>
      </c>
      <c r="AB21" s="12">
        <f t="shared" si="69"/>
        <v>-58</v>
      </c>
      <c r="AC21" s="43">
        <f t="shared" si="70"/>
        <v>580061.03094836453</v>
      </c>
      <c r="AE21" s="12">
        <v>148768.07322022095</v>
      </c>
      <c r="AF21" s="12">
        <v>5404.5046884804251</v>
      </c>
      <c r="AG21" s="12">
        <v>-18</v>
      </c>
      <c r="AH21" s="43">
        <f t="shared" si="71"/>
        <v>154154.57790870138</v>
      </c>
      <c r="AJ21" s="12">
        <v>143899.87908921691</v>
      </c>
      <c r="AK21" s="12">
        <v>5591.7278207754753</v>
      </c>
      <c r="AL21" s="12">
        <v>-23</v>
      </c>
      <c r="AM21" s="43">
        <f t="shared" si="72"/>
        <v>149468.60690999238</v>
      </c>
      <c r="AO21" s="180">
        <v>140670.35851011626</v>
      </c>
      <c r="AP21" s="180">
        <v>4907.9184102439904</v>
      </c>
      <c r="AQ21" s="180">
        <v>-22</v>
      </c>
      <c r="AR21" s="213">
        <f t="shared" si="73"/>
        <v>145556.27692036025</v>
      </c>
      <c r="AT21" s="180">
        <v>154950.2698838363</v>
      </c>
      <c r="AU21" s="180">
        <v>3651.2500717352814</v>
      </c>
      <c r="AV21" s="180">
        <v>-11</v>
      </c>
      <c r="AW21" s="213">
        <f t="shared" si="74"/>
        <v>158590.51995557157</v>
      </c>
      <c r="AY21" s="12">
        <f t="shared" si="75"/>
        <v>588288.58070339041</v>
      </c>
      <c r="AZ21" s="12">
        <f t="shared" si="76"/>
        <v>19555.400991235172</v>
      </c>
      <c r="BA21" s="12">
        <f t="shared" si="77"/>
        <v>-74</v>
      </c>
      <c r="BB21" s="43">
        <f t="shared" si="78"/>
        <v>607769.98169462557</v>
      </c>
      <c r="BD21" s="180">
        <v>148438.03961835758</v>
      </c>
      <c r="BE21" s="180">
        <v>3441.7464505407679</v>
      </c>
      <c r="BF21" s="180">
        <v>-21</v>
      </c>
      <c r="BG21" s="213">
        <f t="shared" si="79"/>
        <v>151858.78606889833</v>
      </c>
      <c r="BI21" s="12">
        <v>153467</v>
      </c>
      <c r="BJ21" s="12">
        <v>3670</v>
      </c>
      <c r="BK21" s="12">
        <v>-122</v>
      </c>
      <c r="BL21" s="43">
        <f t="shared" si="80"/>
        <v>157015</v>
      </c>
      <c r="BN21" s="180">
        <v>160828</v>
      </c>
      <c r="BO21" s="180">
        <v>3617</v>
      </c>
      <c r="BP21" s="180">
        <v>-9</v>
      </c>
      <c r="BQ21" s="213">
        <f t="shared" si="81"/>
        <v>164436</v>
      </c>
      <c r="BS21" s="194">
        <f t="shared" si="82"/>
        <v>167641.96038164242</v>
      </c>
      <c r="BT21" s="194">
        <f t="shared" si="83"/>
        <v>4217.2535494592321</v>
      </c>
      <c r="BU21" s="194">
        <f t="shared" si="84"/>
        <v>-24</v>
      </c>
      <c r="BV21" s="290">
        <f t="shared" si="85"/>
        <v>171835.21393110167</v>
      </c>
      <c r="BW21" s="58"/>
      <c r="BX21" s="83">
        <v>630375</v>
      </c>
      <c r="BY21" s="83">
        <v>14946</v>
      </c>
      <c r="BZ21" s="83">
        <v>-176</v>
      </c>
      <c r="CA21" s="291">
        <f t="shared" si="86"/>
        <v>645145</v>
      </c>
      <c r="CC21" s="180">
        <v>151851</v>
      </c>
      <c r="CD21" s="180">
        <v>2634</v>
      </c>
      <c r="CE21" s="180">
        <v>-21</v>
      </c>
      <c r="CF21" s="213">
        <f t="shared" si="87"/>
        <v>154464</v>
      </c>
      <c r="CH21" s="12">
        <v>148739</v>
      </c>
      <c r="CI21" s="12">
        <v>3482</v>
      </c>
      <c r="CJ21" s="12">
        <v>-130</v>
      </c>
      <c r="CK21" s="43">
        <f t="shared" si="88"/>
        <v>152091</v>
      </c>
      <c r="CM21" s="180">
        <v>155091</v>
      </c>
      <c r="CN21" s="180">
        <v>3048</v>
      </c>
      <c r="CO21" s="180">
        <v>-64</v>
      </c>
      <c r="CP21" s="213">
        <v>158075</v>
      </c>
      <c r="CR21" s="194">
        <f t="shared" si="89"/>
        <v>164806</v>
      </c>
      <c r="CS21" s="194">
        <f t="shared" si="90"/>
        <v>3466</v>
      </c>
      <c r="CT21" s="194">
        <f t="shared" si="91"/>
        <v>-130</v>
      </c>
      <c r="CU21" s="290">
        <f t="shared" si="92"/>
        <v>168142</v>
      </c>
      <c r="CV21" s="58"/>
      <c r="CW21" s="83">
        <v>620487</v>
      </c>
      <c r="CX21" s="83">
        <v>12630</v>
      </c>
      <c r="CY21" s="83">
        <v>-345</v>
      </c>
      <c r="CZ21" s="291">
        <f t="shared" si="93"/>
        <v>632772</v>
      </c>
      <c r="DB21" s="180">
        <v>171146</v>
      </c>
      <c r="DC21" s="180">
        <v>3715</v>
      </c>
      <c r="DD21" s="180">
        <v>-151</v>
      </c>
      <c r="DE21" s="213">
        <f t="shared" si="94"/>
        <v>174710</v>
      </c>
      <c r="DG21" s="12">
        <v>182523</v>
      </c>
      <c r="DH21" s="12">
        <v>4177</v>
      </c>
      <c r="DI21" s="12">
        <v>-249</v>
      </c>
      <c r="DJ21" s="43">
        <f t="shared" si="95"/>
        <v>186451</v>
      </c>
      <c r="DL21" s="180">
        <v>188976</v>
      </c>
      <c r="DM21" s="180">
        <v>4123</v>
      </c>
      <c r="DN21" s="180">
        <v>-296</v>
      </c>
      <c r="DO21" s="213">
        <v>192803</v>
      </c>
      <c r="DQ21" s="194">
        <f t="shared" si="96"/>
        <v>200100</v>
      </c>
      <c r="DR21" s="194">
        <f t="shared" si="96"/>
        <v>3302</v>
      </c>
      <c r="DS21" s="194">
        <f t="shared" si="96"/>
        <v>-298</v>
      </c>
      <c r="DT21" s="290">
        <f t="shared" si="97"/>
        <v>203104</v>
      </c>
      <c r="DU21" s="58"/>
      <c r="DV21" s="83">
        <v>742745</v>
      </c>
      <c r="DW21" s="83">
        <v>15317</v>
      </c>
      <c r="DX21" s="83">
        <v>-994</v>
      </c>
      <c r="DY21" s="291">
        <f t="shared" si="98"/>
        <v>757068</v>
      </c>
      <c r="DZ21" s="58"/>
      <c r="EA21" s="83">
        <v>201678</v>
      </c>
      <c r="EB21" s="83">
        <v>2964</v>
      </c>
      <c r="EC21" s="83">
        <v>-232</v>
      </c>
      <c r="ED21" s="291">
        <f t="shared" si="99"/>
        <v>204410</v>
      </c>
      <c r="EF21" s="83">
        <v>215470</v>
      </c>
      <c r="EG21" s="83">
        <v>2776</v>
      </c>
      <c r="EH21" s="83">
        <v>-188</v>
      </c>
      <c r="EI21" s="291">
        <f t="shared" si="100"/>
        <v>218058</v>
      </c>
      <c r="EK21" s="83">
        <v>215571</v>
      </c>
      <c r="EL21" s="83">
        <v>3043</v>
      </c>
      <c r="EM21" s="83">
        <v>-103</v>
      </c>
      <c r="EN21" s="291">
        <f t="shared" si="101"/>
        <v>218511</v>
      </c>
      <c r="EP21" s="83">
        <f t="shared" si="102"/>
        <v>228279</v>
      </c>
      <c r="EQ21" s="83">
        <f t="shared" si="102"/>
        <v>2160</v>
      </c>
      <c r="ER21" s="83">
        <f t="shared" si="102"/>
        <v>-223</v>
      </c>
      <c r="ES21" s="291">
        <f t="shared" si="103"/>
        <v>230216</v>
      </c>
      <c r="ET21" s="58"/>
      <c r="EU21" s="83">
        <v>860998</v>
      </c>
      <c r="EV21" s="83">
        <v>10943</v>
      </c>
      <c r="EW21" s="83">
        <v>-746</v>
      </c>
      <c r="EX21" s="291">
        <f t="shared" si="104"/>
        <v>871195</v>
      </c>
    </row>
    <row r="22" spans="2:154">
      <c r="B22" s="27" t="s">
        <v>239</v>
      </c>
      <c r="F22" s="12">
        <v>0</v>
      </c>
      <c r="G22" s="12">
        <v>0</v>
      </c>
      <c r="H22" s="12">
        <v>0</v>
      </c>
      <c r="I22" s="43">
        <v>0</v>
      </c>
      <c r="K22" s="12">
        <v>0</v>
      </c>
      <c r="L22" s="12">
        <v>0</v>
      </c>
      <c r="M22" s="12">
        <v>0</v>
      </c>
      <c r="N22" s="43">
        <f t="shared" si="66"/>
        <v>0</v>
      </c>
      <c r="P22" s="12">
        <v>0</v>
      </c>
      <c r="Q22" s="12">
        <v>0</v>
      </c>
      <c r="R22" s="12">
        <v>0</v>
      </c>
      <c r="S22" s="43">
        <v>0</v>
      </c>
      <c r="U22" s="12">
        <v>0</v>
      </c>
      <c r="V22" s="12">
        <v>0</v>
      </c>
      <c r="W22" s="12">
        <v>0</v>
      </c>
      <c r="X22" s="43">
        <v>0</v>
      </c>
      <c r="Z22" s="12">
        <f t="shared" si="67"/>
        <v>0</v>
      </c>
      <c r="AA22" s="12">
        <f t="shared" si="68"/>
        <v>0</v>
      </c>
      <c r="AB22" s="12">
        <f t="shared" si="69"/>
        <v>0</v>
      </c>
      <c r="AC22" s="43">
        <f t="shared" si="70"/>
        <v>0</v>
      </c>
      <c r="AE22" s="12">
        <v>0</v>
      </c>
      <c r="AF22" s="12">
        <v>0</v>
      </c>
      <c r="AG22" s="12">
        <v>0</v>
      </c>
      <c r="AH22" s="43">
        <f t="shared" si="71"/>
        <v>0</v>
      </c>
      <c r="AJ22" s="12">
        <v>0</v>
      </c>
      <c r="AK22" s="12">
        <v>0</v>
      </c>
      <c r="AL22" s="12">
        <v>0</v>
      </c>
      <c r="AM22" s="43">
        <f t="shared" si="72"/>
        <v>0</v>
      </c>
      <c r="AO22" s="180">
        <v>0</v>
      </c>
      <c r="AP22" s="180">
        <v>0</v>
      </c>
      <c r="AQ22" s="180">
        <v>0</v>
      </c>
      <c r="AR22" s="213">
        <f t="shared" si="73"/>
        <v>0</v>
      </c>
      <c r="AT22" s="180">
        <v>0</v>
      </c>
      <c r="AU22" s="180">
        <v>0</v>
      </c>
      <c r="AV22" s="180">
        <v>0</v>
      </c>
      <c r="AW22" s="213">
        <f t="shared" si="74"/>
        <v>0</v>
      </c>
      <c r="AY22" s="12">
        <f t="shared" si="75"/>
        <v>0</v>
      </c>
      <c r="AZ22" s="12">
        <f t="shared" si="76"/>
        <v>0</v>
      </c>
      <c r="BA22" s="12">
        <f t="shared" si="77"/>
        <v>0</v>
      </c>
      <c r="BB22" s="43">
        <f t="shared" si="78"/>
        <v>0</v>
      </c>
      <c r="BD22" s="180">
        <v>0</v>
      </c>
      <c r="BE22" s="180">
        <v>0</v>
      </c>
      <c r="BF22" s="180">
        <v>0</v>
      </c>
      <c r="BG22" s="213">
        <f t="shared" si="79"/>
        <v>0</v>
      </c>
      <c r="BI22" s="12"/>
      <c r="BJ22" s="12"/>
      <c r="BK22" s="12"/>
      <c r="BL22" s="43">
        <f t="shared" si="80"/>
        <v>0</v>
      </c>
      <c r="BN22" s="180"/>
      <c r="BO22" s="180"/>
      <c r="BP22" s="180"/>
      <c r="BQ22" s="213">
        <f t="shared" si="81"/>
        <v>0</v>
      </c>
      <c r="BS22" s="194">
        <f t="shared" ref="BS22" si="105">BX22-BN22-BI22-BD22</f>
        <v>0</v>
      </c>
      <c r="BT22" s="194">
        <f t="shared" si="83"/>
        <v>4085</v>
      </c>
      <c r="BU22" s="194">
        <f t="shared" si="84"/>
        <v>0</v>
      </c>
      <c r="BV22" s="290">
        <f t="shared" si="85"/>
        <v>4085</v>
      </c>
      <c r="BW22" s="58"/>
      <c r="BX22" s="83"/>
      <c r="BY22" s="83">
        <v>4085</v>
      </c>
      <c r="BZ22" s="83"/>
      <c r="CA22" s="291">
        <f t="shared" si="86"/>
        <v>4085</v>
      </c>
      <c r="CC22" s="180"/>
      <c r="CD22" s="180">
        <v>0</v>
      </c>
      <c r="CE22" s="180"/>
      <c r="CF22" s="213">
        <f t="shared" si="87"/>
        <v>0</v>
      </c>
      <c r="CH22" s="12">
        <v>0</v>
      </c>
      <c r="CI22" s="12">
        <v>0</v>
      </c>
      <c r="CJ22" s="12">
        <v>0</v>
      </c>
      <c r="CK22" s="43">
        <f t="shared" si="88"/>
        <v>0</v>
      </c>
      <c r="CM22" s="180">
        <v>0</v>
      </c>
      <c r="CN22" s="180">
        <v>0</v>
      </c>
      <c r="CO22" s="180">
        <v>0</v>
      </c>
      <c r="CP22" s="213">
        <v>0</v>
      </c>
      <c r="CR22" s="194">
        <f t="shared" si="89"/>
        <v>0</v>
      </c>
      <c r="CS22" s="194">
        <f t="shared" si="90"/>
        <v>0</v>
      </c>
      <c r="CT22" s="194">
        <f t="shared" si="91"/>
        <v>0</v>
      </c>
      <c r="CU22" s="290">
        <f t="shared" si="92"/>
        <v>0</v>
      </c>
      <c r="CV22" s="58"/>
      <c r="CW22" s="83"/>
      <c r="CX22" s="83">
        <v>0</v>
      </c>
      <c r="CY22" s="83"/>
      <c r="CZ22" s="291">
        <f t="shared" si="93"/>
        <v>0</v>
      </c>
      <c r="DB22" s="180"/>
      <c r="DC22" s="180">
        <v>0</v>
      </c>
      <c r="DD22" s="180"/>
      <c r="DE22" s="213">
        <f t="shared" si="94"/>
        <v>0</v>
      </c>
      <c r="DG22" s="12">
        <v>0</v>
      </c>
      <c r="DH22" s="12">
        <v>0</v>
      </c>
      <c r="DI22" s="12">
        <v>0</v>
      </c>
      <c r="DJ22" s="43">
        <f t="shared" si="95"/>
        <v>0</v>
      </c>
      <c r="DL22" s="180">
        <v>0</v>
      </c>
      <c r="DM22" s="180">
        <v>0</v>
      </c>
      <c r="DN22" s="180">
        <v>0</v>
      </c>
      <c r="DO22" s="213">
        <v>0</v>
      </c>
      <c r="DQ22" s="194">
        <f t="shared" si="96"/>
        <v>0</v>
      </c>
      <c r="DR22" s="194">
        <f t="shared" si="96"/>
        <v>0</v>
      </c>
      <c r="DS22" s="194">
        <f t="shared" si="96"/>
        <v>0</v>
      </c>
      <c r="DT22" s="290">
        <f t="shared" si="97"/>
        <v>0</v>
      </c>
      <c r="DU22" s="58"/>
      <c r="DV22" s="83"/>
      <c r="DW22" s="83">
        <v>0</v>
      </c>
      <c r="DX22" s="83"/>
      <c r="DY22" s="291">
        <f t="shared" si="98"/>
        <v>0</v>
      </c>
      <c r="DZ22" s="58"/>
      <c r="EA22" s="83"/>
      <c r="EB22" s="83">
        <v>0</v>
      </c>
      <c r="EC22" s="83"/>
      <c r="ED22" s="291">
        <f t="shared" si="99"/>
        <v>0</v>
      </c>
      <c r="EF22" s="83">
        <v>0</v>
      </c>
      <c r="EG22" s="83">
        <v>0</v>
      </c>
      <c r="EH22" s="83">
        <v>0</v>
      </c>
      <c r="EI22" s="291">
        <f t="shared" si="100"/>
        <v>0</v>
      </c>
      <c r="EK22" s="83">
        <v>0</v>
      </c>
      <c r="EL22" s="83">
        <v>0</v>
      </c>
      <c r="EM22" s="83">
        <v>0</v>
      </c>
      <c r="EN22" s="291">
        <f t="shared" si="101"/>
        <v>0</v>
      </c>
      <c r="EP22" s="83">
        <f t="shared" si="102"/>
        <v>0</v>
      </c>
      <c r="EQ22" s="83">
        <f t="shared" si="102"/>
        <v>0</v>
      </c>
      <c r="ER22" s="83">
        <f t="shared" si="102"/>
        <v>0</v>
      </c>
      <c r="ES22" s="291">
        <f t="shared" si="103"/>
        <v>0</v>
      </c>
      <c r="ET22" s="58"/>
      <c r="EU22" s="83">
        <v>0</v>
      </c>
      <c r="EV22" s="83">
        <v>0</v>
      </c>
      <c r="EW22" s="83">
        <v>0</v>
      </c>
      <c r="EX22" s="291">
        <f t="shared" si="104"/>
        <v>0</v>
      </c>
    </row>
    <row r="23" spans="2:154">
      <c r="B23" s="27" t="s">
        <v>164</v>
      </c>
      <c r="F23" s="49">
        <v>29770.034713506262</v>
      </c>
      <c r="G23" s="49">
        <v>270.91434047145685</v>
      </c>
      <c r="H23" s="49">
        <v>0</v>
      </c>
      <c r="I23" s="55">
        <v>30040.949053977703</v>
      </c>
      <c r="K23" s="49">
        <f>K18-K20-K21-K22</f>
        <v>33533.346983205993</v>
      </c>
      <c r="L23" s="49">
        <f>L18-L20-L21-L22</f>
        <v>183.1698734361471</v>
      </c>
      <c r="M23" s="49">
        <f>M18-M20-M21-M22</f>
        <v>0</v>
      </c>
      <c r="N23" s="55">
        <f>N18-N20-N21-N22</f>
        <v>33716.516856642149</v>
      </c>
      <c r="P23" s="49">
        <v>36643.785328116821</v>
      </c>
      <c r="Q23" s="49">
        <v>141.36422745236541</v>
      </c>
      <c r="R23" s="49">
        <v>0</v>
      </c>
      <c r="S23" s="55">
        <v>36785.149555569165</v>
      </c>
      <c r="U23" s="49">
        <v>41100.524312842957</v>
      </c>
      <c r="V23" s="49">
        <v>-673.28642802715331</v>
      </c>
      <c r="W23" s="49">
        <v>0</v>
      </c>
      <c r="X23" s="55">
        <v>40427.237884815782</v>
      </c>
      <c r="Z23" s="49">
        <f>Z18-Z20-Z21-Z22</f>
        <v>141047.69133767206</v>
      </c>
      <c r="AA23" s="54">
        <f>AA18-AA20-AA21-AA22</f>
        <v>-77.837986667182122</v>
      </c>
      <c r="AB23" s="49">
        <f>AB18-AB20-AB21-AB22</f>
        <v>0</v>
      </c>
      <c r="AC23" s="55">
        <f>AC18-AC20-AC21-AC22</f>
        <v>140969.85335100477</v>
      </c>
      <c r="AE23" s="49">
        <f>AE18-AE20-AE21-AE22</f>
        <v>36919.256860638154</v>
      </c>
      <c r="AF23" s="49">
        <f>AF18-AF20-AF21-AF22</f>
        <v>-90.350897849749344</v>
      </c>
      <c r="AG23" s="49">
        <f>AG18-AG20-AG21-AG22</f>
        <v>0</v>
      </c>
      <c r="AH23" s="55">
        <f>AH18-AH20-AH21-AH22</f>
        <v>36828.905962788383</v>
      </c>
      <c r="AJ23" s="49">
        <f>AJ18-AJ20-AJ21-AJ22</f>
        <v>40421.331061576348</v>
      </c>
      <c r="AK23" s="49">
        <f>AK18-AK20-AK21-AK22</f>
        <v>533.38130980523692</v>
      </c>
      <c r="AL23" s="49">
        <f>AL18-AL20-AL21-AL22</f>
        <v>0</v>
      </c>
      <c r="AM23" s="55">
        <f>AM18-AM20-AM21-AM22</f>
        <v>40954.712371381582</v>
      </c>
      <c r="AO23" s="214">
        <f>AO18-AO20-AO21-AO22</f>
        <v>45132.186363718181</v>
      </c>
      <c r="AP23" s="214">
        <f>AP18-AP20-AP21-AP22</f>
        <v>-81.315535437191102</v>
      </c>
      <c r="AQ23" s="214">
        <f>AQ18-AQ20-AQ21-AQ22</f>
        <v>0</v>
      </c>
      <c r="AR23" s="215">
        <f>AR18-AR20-AR21-AR22</f>
        <v>45050.870828280982</v>
      </c>
      <c r="AT23" s="214">
        <f>AT18-AT20-AT21-AT22</f>
        <v>43417.61571557881</v>
      </c>
      <c r="AU23" s="214">
        <f>AU18-AU20-AU21-AU22</f>
        <v>-401.94185253049227</v>
      </c>
      <c r="AV23" s="214">
        <f>AV18-AV20-AV21-AV22</f>
        <v>0</v>
      </c>
      <c r="AW23" s="215">
        <f>AW18-AW20-AW21-AW22</f>
        <v>43015.673863048316</v>
      </c>
      <c r="AY23" s="49">
        <f>AY18-AY20-AY21-AY22</f>
        <v>165890.39000151155</v>
      </c>
      <c r="AZ23" s="54">
        <f>AZ18-AZ20-AZ21-AZ22</f>
        <v>-40.226976012196246</v>
      </c>
      <c r="BA23" s="49">
        <f>BA18-BA20-BA21-BA22</f>
        <v>0</v>
      </c>
      <c r="BB23" s="55">
        <f>BB18-BB20-BB21-BB22</f>
        <v>165850.16302549932</v>
      </c>
      <c r="BD23" s="214">
        <f>BD18-BD20-BD21-BD22</f>
        <v>48560.326471761568</v>
      </c>
      <c r="BE23" s="214">
        <f>BE18-BE20-BE21-BE22</f>
        <v>-410.22392019511335</v>
      </c>
      <c r="BF23" s="214">
        <f>BF18-BF20-BF21-BF22</f>
        <v>0</v>
      </c>
      <c r="BG23" s="215">
        <f>BG18-BG20-BG21-BG22</f>
        <v>48150.102551566466</v>
      </c>
      <c r="BI23" s="49">
        <f>BI18-BI20-BI21-BI22</f>
        <v>52103</v>
      </c>
      <c r="BJ23" s="49">
        <f>BJ18-BJ20-BJ21-BJ22</f>
        <v>-214.41106380627116</v>
      </c>
      <c r="BK23" s="49">
        <f>BK18-BK20-BK21-BK22</f>
        <v>0</v>
      </c>
      <c r="BL23" s="55">
        <f>BL18-BL20-BL21-BL22</f>
        <v>51888.58893619373</v>
      </c>
      <c r="BN23" s="214">
        <f>BN18-BN20-BN21-BN22</f>
        <v>51816</v>
      </c>
      <c r="BO23" s="214">
        <f>BO18-BO20-BO21-BO22</f>
        <v>95.364227557987761</v>
      </c>
      <c r="BP23" s="214">
        <f>BP18-BP20-BP21-BP22</f>
        <v>0</v>
      </c>
      <c r="BQ23" s="215">
        <f>BQ18-BQ20-BQ21-BQ22</f>
        <v>51911.364227557991</v>
      </c>
      <c r="BS23" s="197">
        <f>BS18-BS20-BS21-BS22</f>
        <v>52439.673528238432</v>
      </c>
      <c r="BT23" s="197">
        <f>BT18-BT20-BT21-BT22</f>
        <v>-4628.8602602973515</v>
      </c>
      <c r="BU23" s="197">
        <f>BU18-BU20-BU21-BU22</f>
        <v>0</v>
      </c>
      <c r="BV23" s="292">
        <f>BV18-BV20-BV21-BV22</f>
        <v>47810.813267941092</v>
      </c>
      <c r="BW23" s="58"/>
      <c r="BX23" s="72">
        <f>BX18-BX20-BX21-BX22</f>
        <v>204919</v>
      </c>
      <c r="BY23" s="293">
        <f>BY18-BY20-BY21-BY22</f>
        <v>-5158.1310167407464</v>
      </c>
      <c r="BZ23" s="72">
        <f>BZ18-BZ20-BZ21-BZ22</f>
        <v>0</v>
      </c>
      <c r="CA23" s="294">
        <f>CA18-CA20-CA21-CA22</f>
        <v>199760.86898325931</v>
      </c>
      <c r="CC23" s="214">
        <f>CC18-CC20-CC21-CC22</f>
        <v>35991</v>
      </c>
      <c r="CD23" s="214">
        <f>CD18-CD20-CD21-CD22</f>
        <v>-654.81289330205527</v>
      </c>
      <c r="CE23" s="214">
        <f>CE18-CE20-CE21-CE22</f>
        <v>0</v>
      </c>
      <c r="CF23" s="215">
        <f>CF18-CF20-CF21-CF22</f>
        <v>35336.187106697937</v>
      </c>
      <c r="CH23" s="49">
        <f>CH18-CH20-CH21-CH22</f>
        <v>50907</v>
      </c>
      <c r="CI23" s="49">
        <f>CI18-CI20-CI21-CI22</f>
        <v>-753.18710669794473</v>
      </c>
      <c r="CJ23" s="49">
        <f>CJ18-CJ20-CJ21-CJ22</f>
        <v>0</v>
      </c>
      <c r="CK23" s="55">
        <f>CK18-CK20-CK21-CK22</f>
        <v>50153.812893302063</v>
      </c>
      <c r="CM23" s="214">
        <v>54029</v>
      </c>
      <c r="CN23" s="214">
        <v>-90</v>
      </c>
      <c r="CO23" s="214">
        <v>0</v>
      </c>
      <c r="CP23" s="215">
        <v>53939</v>
      </c>
      <c r="CR23" s="197">
        <f>CR18-CR20-CR21-CR22</f>
        <v>48652</v>
      </c>
      <c r="CS23" s="197">
        <f>CS18-CS20-CS21-CS22</f>
        <v>-1075</v>
      </c>
      <c r="CT23" s="197">
        <f>CT18-CT20-CT21-CT22</f>
        <v>0</v>
      </c>
      <c r="CU23" s="292">
        <f>CU18-CU20-CU21-CU22</f>
        <v>47577</v>
      </c>
      <c r="CV23" s="58"/>
      <c r="CW23" s="72">
        <f>CW18-CW20-CW21-CW22</f>
        <v>189579</v>
      </c>
      <c r="CX23" s="293">
        <f>CX18-CX20-CX21-CX22</f>
        <v>-2573</v>
      </c>
      <c r="CY23" s="72">
        <f>CY18-CY20-CY21-CY22</f>
        <v>0</v>
      </c>
      <c r="CZ23" s="294">
        <f>CZ18-CZ20-CZ21-CZ22</f>
        <v>187006</v>
      </c>
      <c r="DB23" s="214">
        <f>DB18-DB20-DB21-DB22</f>
        <v>49759</v>
      </c>
      <c r="DC23" s="214">
        <f>DC18-DC20-DC21-DC22</f>
        <v>-605</v>
      </c>
      <c r="DD23" s="214">
        <f>DD18-DD20-DD21-DD22</f>
        <v>0</v>
      </c>
      <c r="DE23" s="215">
        <f>DE18-DE20-DE21-DE22</f>
        <v>49154</v>
      </c>
      <c r="DG23" s="49">
        <v>56211</v>
      </c>
      <c r="DH23" s="49">
        <v>-714</v>
      </c>
      <c r="DI23" s="49">
        <v>0</v>
      </c>
      <c r="DJ23" s="55">
        <f t="shared" si="95"/>
        <v>55497</v>
      </c>
      <c r="DL23" s="214">
        <v>56616</v>
      </c>
      <c r="DM23" s="214">
        <v>-710</v>
      </c>
      <c r="DN23" s="214">
        <v>0</v>
      </c>
      <c r="DO23" s="215">
        <v>55906</v>
      </c>
      <c r="DQ23" s="197">
        <f>DQ18-DQ20-DQ21-DQ22</f>
        <v>60063</v>
      </c>
      <c r="DR23" s="197">
        <f>DR18-DR20-DR21-DR22</f>
        <v>-845</v>
      </c>
      <c r="DS23" s="197">
        <f>DS18-DS20-DS21-DS22</f>
        <v>0</v>
      </c>
      <c r="DT23" s="292">
        <f>DT18-DT20-DT21-DT22</f>
        <v>59218</v>
      </c>
      <c r="DU23" s="58"/>
      <c r="DV23" s="72">
        <f>DV18-DV20-DV21-DV22</f>
        <v>222649</v>
      </c>
      <c r="DW23" s="293">
        <f>DW18-DW20-DW21-DW22</f>
        <v>-2874</v>
      </c>
      <c r="DX23" s="72">
        <f>DX18-DX20-DX21-DX22</f>
        <v>0</v>
      </c>
      <c r="DY23" s="294">
        <f>DY18-DY20-DY21-DY22</f>
        <v>219775</v>
      </c>
      <c r="DZ23" s="58"/>
      <c r="EA23" s="72">
        <f>EA18-EA20-EA21-EA22</f>
        <v>58431</v>
      </c>
      <c r="EB23" s="293">
        <f>EB18-EB20-EB21-EB22</f>
        <v>-483</v>
      </c>
      <c r="EC23" s="72">
        <f>EC18-EC20-EC21-EC22</f>
        <v>0</v>
      </c>
      <c r="ED23" s="294">
        <f>ED18-ED20-ED21-ED22</f>
        <v>57948</v>
      </c>
      <c r="EF23" s="72">
        <f>EF18-EF20-EF21-EF22</f>
        <v>59840</v>
      </c>
      <c r="EG23" s="293">
        <f>EG18-EG20-EG21-EG22</f>
        <v>-726</v>
      </c>
      <c r="EH23" s="72">
        <f>EH18-EH20-EH21-EH22</f>
        <v>0</v>
      </c>
      <c r="EI23" s="294">
        <f>EI18-EI20-EI21-EI22</f>
        <v>59114</v>
      </c>
      <c r="EK23" s="72">
        <f>EK18-EK20-EK21-EK22</f>
        <v>63319</v>
      </c>
      <c r="EL23" s="293">
        <f>EL18-EL20-EL21-EL22</f>
        <v>-1199</v>
      </c>
      <c r="EM23" s="72">
        <f>EM18-EM20-EM21-EM22</f>
        <v>0</v>
      </c>
      <c r="EN23" s="294">
        <f>EN18-EN20-EN21-EN22</f>
        <v>62120</v>
      </c>
      <c r="EP23" s="72">
        <f t="shared" ref="EP23:ES23" si="106">EP18-SUM(EP20:EP22)</f>
        <v>61167</v>
      </c>
      <c r="EQ23" s="293">
        <f t="shared" si="106"/>
        <v>353</v>
      </c>
      <c r="ER23" s="72">
        <f t="shared" si="106"/>
        <v>0</v>
      </c>
      <c r="ES23" s="294">
        <f t="shared" si="106"/>
        <v>61520</v>
      </c>
      <c r="ET23" s="58"/>
      <c r="EU23" s="72">
        <f>EU18-SUM(EU20:EU22)</f>
        <v>242757</v>
      </c>
      <c r="EV23" s="293">
        <f t="shared" ref="EV23:EX23" si="107">EV18-SUM(EV20:EV22)</f>
        <v>-2055</v>
      </c>
      <c r="EW23" s="72">
        <f t="shared" si="107"/>
        <v>0</v>
      </c>
      <c r="EX23" s="294">
        <f t="shared" si="107"/>
        <v>240702</v>
      </c>
    </row>
    <row r="24" spans="2:154">
      <c r="B24" s="27"/>
      <c r="F24" s="12"/>
      <c r="G24" s="12"/>
      <c r="H24" s="12"/>
      <c r="I24" s="43"/>
      <c r="K24" s="12"/>
      <c r="L24" s="12"/>
      <c r="M24" s="12"/>
      <c r="N24" s="43"/>
      <c r="P24" s="12"/>
      <c r="Q24" s="12"/>
      <c r="R24" s="12"/>
      <c r="S24" s="43"/>
      <c r="U24" s="12"/>
      <c r="V24" s="12"/>
      <c r="W24" s="12"/>
      <c r="X24" s="43"/>
      <c r="Z24" s="12"/>
      <c r="AA24" s="48"/>
      <c r="AB24" s="12"/>
      <c r="AC24" s="43"/>
      <c r="AE24" s="12"/>
      <c r="AF24" s="12"/>
      <c r="AG24" s="12"/>
      <c r="AH24" s="43"/>
      <c r="AJ24" s="12"/>
      <c r="AK24" s="12"/>
      <c r="AL24" s="12"/>
      <c r="AM24" s="43"/>
      <c r="AO24" s="180"/>
      <c r="AP24" s="180"/>
      <c r="AQ24" s="180"/>
      <c r="AR24" s="213"/>
      <c r="AT24" s="180"/>
      <c r="AU24" s="180"/>
      <c r="AV24" s="180"/>
      <c r="AW24" s="213"/>
      <c r="AY24" s="12"/>
      <c r="AZ24" s="48"/>
      <c r="BA24" s="12"/>
      <c r="BB24" s="43"/>
      <c r="BD24" s="180"/>
      <c r="BE24" s="180"/>
      <c r="BF24" s="180"/>
      <c r="BG24" s="213"/>
      <c r="BI24" s="12"/>
      <c r="BJ24" s="12"/>
      <c r="BK24" s="12"/>
      <c r="BL24" s="43"/>
      <c r="BN24" s="180"/>
      <c r="BO24" s="180"/>
      <c r="BP24" s="180"/>
      <c r="BQ24" s="213"/>
      <c r="BS24" s="194"/>
      <c r="BT24" s="194"/>
      <c r="BU24" s="194"/>
      <c r="BV24" s="290"/>
      <c r="BW24" s="58"/>
      <c r="BX24" s="83"/>
      <c r="BY24" s="298"/>
      <c r="BZ24" s="83"/>
      <c r="CA24" s="291"/>
      <c r="CC24" s="180"/>
      <c r="CD24" s="180"/>
      <c r="CE24" s="180"/>
      <c r="CF24" s="213"/>
      <c r="CH24" s="12"/>
      <c r="CI24" s="12"/>
      <c r="CJ24" s="12"/>
      <c r="CK24" s="43"/>
      <c r="CM24" s="180"/>
      <c r="CN24" s="180"/>
      <c r="CO24" s="180"/>
      <c r="CP24" s="213"/>
      <c r="CR24" s="194"/>
      <c r="CS24" s="194"/>
      <c r="CT24" s="194"/>
      <c r="CU24" s="290"/>
      <c r="CV24" s="58"/>
      <c r="CW24" s="83"/>
      <c r="CX24" s="298"/>
      <c r="CY24" s="83"/>
      <c r="CZ24" s="291"/>
      <c r="DB24" s="180"/>
      <c r="DC24" s="180"/>
      <c r="DD24" s="180"/>
      <c r="DE24" s="213"/>
      <c r="DG24" s="12"/>
      <c r="DH24" s="12"/>
      <c r="DI24" s="12"/>
      <c r="DJ24" s="43"/>
      <c r="DL24" s="180"/>
      <c r="DM24" s="180"/>
      <c r="DN24" s="180"/>
      <c r="DO24" s="213"/>
      <c r="DQ24" s="194"/>
      <c r="DR24" s="194"/>
      <c r="DS24" s="194"/>
      <c r="DT24" s="290"/>
      <c r="DU24" s="58"/>
      <c r="DV24" s="83"/>
      <c r="DW24" s="298"/>
      <c r="DX24" s="83"/>
      <c r="DY24" s="291"/>
      <c r="DZ24" s="58"/>
      <c r="EA24" s="83"/>
      <c r="EB24" s="298"/>
      <c r="EC24" s="83"/>
      <c r="ED24" s="291"/>
      <c r="EF24" s="83"/>
      <c r="EG24" s="298"/>
      <c r="EH24" s="83"/>
      <c r="EI24" s="291"/>
      <c r="EK24" s="83"/>
      <c r="EL24" s="298"/>
      <c r="EM24" s="83"/>
      <c r="EN24" s="291"/>
      <c r="EP24" s="83"/>
      <c r="EQ24" s="298"/>
      <c r="ER24" s="83"/>
      <c r="ES24" s="291"/>
      <c r="ET24" s="58"/>
      <c r="EU24" s="83"/>
      <c r="EV24" s="298"/>
      <c r="EW24" s="83"/>
      <c r="EX24" s="291"/>
    </row>
    <row r="25" spans="2:154">
      <c r="B25" s="27" t="s">
        <v>374</v>
      </c>
      <c r="F25" s="12">
        <v>-2389.9212233242747</v>
      </c>
      <c r="G25" s="12">
        <v>-388.78760599505375</v>
      </c>
      <c r="H25" s="12">
        <v>0</v>
      </c>
      <c r="I25" s="53">
        <v>-2778.7088293193283</v>
      </c>
      <c r="K25" s="12">
        <v>-2152.7305376295985</v>
      </c>
      <c r="L25" s="12">
        <v>-272.0448662525468</v>
      </c>
      <c r="M25" s="12">
        <v>0</v>
      </c>
      <c r="N25" s="53">
        <f t="shared" ref="N25:N26" si="108">SUM(K25:M25)</f>
        <v>-2424.7754038821454</v>
      </c>
      <c r="P25" s="12">
        <v>-2337.0297952057158</v>
      </c>
      <c r="Q25" s="12">
        <v>-136.26623290163684</v>
      </c>
      <c r="R25" s="12">
        <v>0</v>
      </c>
      <c r="S25" s="53">
        <v>-2473.2960281073529</v>
      </c>
      <c r="U25" s="12">
        <v>-2877.3831636710179</v>
      </c>
      <c r="V25" s="12">
        <v>-676.00991995855202</v>
      </c>
      <c r="W25" s="12">
        <v>0</v>
      </c>
      <c r="X25" s="53">
        <v>-3553.3930836295699</v>
      </c>
      <c r="Z25" s="12">
        <f t="shared" ref="Z25:Z26" si="109">F25+K25+P25+U25</f>
        <v>-9757.0647198306069</v>
      </c>
      <c r="AA25" s="12">
        <f t="shared" ref="AA25:AA26" si="110">G25+L25+Q25+V25</f>
        <v>-1473.1086251077895</v>
      </c>
      <c r="AB25" s="12">
        <f t="shared" ref="AB25:AB26" si="111">H25+M25+R25+W25</f>
        <v>0</v>
      </c>
      <c r="AC25" s="53">
        <f t="shared" ref="AC25:AC26" si="112">SUM(Z25:AB25)</f>
        <v>-11230.173344938397</v>
      </c>
      <c r="AE25" s="12">
        <v>-3050.4412105054184</v>
      </c>
      <c r="AF25" s="12">
        <v>-288.83650198618699</v>
      </c>
      <c r="AG25" s="12">
        <v>0</v>
      </c>
      <c r="AH25" s="53">
        <f t="shared" ref="AH25:AH26" si="113">SUM(AE25:AG25)</f>
        <v>-3339.2777124916056</v>
      </c>
      <c r="AJ25" s="12">
        <v>-2828.3284096033226</v>
      </c>
      <c r="AK25" s="12">
        <v>-192.0614284991787</v>
      </c>
      <c r="AL25" s="12">
        <v>0</v>
      </c>
      <c r="AM25" s="53">
        <f t="shared" ref="AM25:AM26" si="114">SUM(AJ25:AL25)</f>
        <v>-3020.3898381025015</v>
      </c>
      <c r="AO25" s="180">
        <v>-3154.4035764787272</v>
      </c>
      <c r="AP25" s="180">
        <v>-488.45023938510479</v>
      </c>
      <c r="AQ25" s="180">
        <v>0</v>
      </c>
      <c r="AR25" s="216">
        <f t="shared" ref="AR25:AR26" si="115">SUM(AO25:AQ25)</f>
        <v>-3642.8538158638321</v>
      </c>
      <c r="AT25" s="180">
        <v>-3538.7160344364743</v>
      </c>
      <c r="AU25" s="180">
        <v>-1052.8606272400066</v>
      </c>
      <c r="AV25" s="180">
        <v>0</v>
      </c>
      <c r="AW25" s="216">
        <f t="shared" ref="AW25:AW26" si="116">SUM(AT25:AV25)</f>
        <v>-4591.5766616764813</v>
      </c>
      <c r="AY25" s="12">
        <f t="shared" ref="AY25:AY26" si="117">AE25+AJ25+AO25+AT25</f>
        <v>-12571.889231023943</v>
      </c>
      <c r="AZ25" s="12">
        <f t="shared" ref="AZ25:AZ26" si="118">AF25+AK25+AP25+AU25</f>
        <v>-2022.208797110477</v>
      </c>
      <c r="BA25" s="12">
        <f t="shared" ref="BA25:BA26" si="119">AG25+AL25+AQ25+AV25</f>
        <v>0</v>
      </c>
      <c r="BB25" s="53">
        <f t="shared" ref="BB25:BB26" si="120">SUM(AY25:BA25)</f>
        <v>-14594.09802813442</v>
      </c>
      <c r="BD25" s="180">
        <v>-3424.6595013690485</v>
      </c>
      <c r="BE25" s="180">
        <v>-237.06963877897238</v>
      </c>
      <c r="BF25" s="180">
        <v>0</v>
      </c>
      <c r="BG25" s="216">
        <f t="shared" ref="BG25:BG26" si="121">SUM(BD25:BF25)</f>
        <v>-3661.7291401480206</v>
      </c>
      <c r="BI25" s="12">
        <v>-3085</v>
      </c>
      <c r="BJ25" s="12">
        <v>-166</v>
      </c>
      <c r="BK25" s="12">
        <v>0</v>
      </c>
      <c r="BL25" s="53">
        <f t="shared" ref="BL25:BL26" si="122">SUM(BI25:BK25)</f>
        <v>-3251</v>
      </c>
      <c r="BN25" s="180">
        <v>-3209</v>
      </c>
      <c r="BO25" s="180">
        <v>-244</v>
      </c>
      <c r="BP25" s="180">
        <v>0</v>
      </c>
      <c r="BQ25" s="216">
        <f t="shared" ref="BQ25:BQ26" si="123">SUM(BN25:BP25)</f>
        <v>-3453</v>
      </c>
      <c r="BS25" s="194">
        <f t="shared" ref="BS25:BS26" si="124">BX25-BN25-BI25-BD25</f>
        <v>-3579.3404986309515</v>
      </c>
      <c r="BT25" s="194">
        <f t="shared" ref="BT25:BT26" si="125">BY25-BO25-BJ25-BE25</f>
        <v>-429.93036122102762</v>
      </c>
      <c r="BU25" s="194">
        <f t="shared" ref="BU25:BU26" si="126">BZ25-BP25-BK25-BF25</f>
        <v>0</v>
      </c>
      <c r="BV25" s="295">
        <f t="shared" ref="BV25:BV26" si="127">SUM(BS25:BU25)</f>
        <v>-4009.2708598519794</v>
      </c>
      <c r="BW25" s="58"/>
      <c r="BX25" s="83">
        <v>-13298</v>
      </c>
      <c r="BY25" s="83">
        <v>-1077</v>
      </c>
      <c r="BZ25" s="83">
        <v>0</v>
      </c>
      <c r="CA25" s="297">
        <f t="shared" ref="CA25:CA26" si="128">SUM(BX25:BZ25)</f>
        <v>-14375</v>
      </c>
      <c r="CC25" s="180">
        <v>-3027</v>
      </c>
      <c r="CD25" s="180">
        <v>-180</v>
      </c>
      <c r="CE25" s="180">
        <v>0</v>
      </c>
      <c r="CF25" s="216">
        <f t="shared" ref="CF25:CF26" si="129">SUM(CC25:CE25)</f>
        <v>-3207</v>
      </c>
      <c r="CH25" s="12">
        <v>-2877</v>
      </c>
      <c r="CI25" s="12">
        <v>-151</v>
      </c>
      <c r="CJ25" s="12">
        <v>0</v>
      </c>
      <c r="CK25" s="53">
        <f t="shared" ref="CK25:CK27" si="130">SUM(CH25:CJ25)</f>
        <v>-3028</v>
      </c>
      <c r="CM25" s="180">
        <v>-2577</v>
      </c>
      <c r="CN25" s="180">
        <v>-70</v>
      </c>
      <c r="CO25" s="180">
        <v>0</v>
      </c>
      <c r="CP25" s="216">
        <v>-2647</v>
      </c>
      <c r="CR25" s="194">
        <f t="shared" ref="CR25:CR26" si="131">CW25-CC25-CH25-CM25</f>
        <v>-3366</v>
      </c>
      <c r="CS25" s="194">
        <f t="shared" ref="CS25:CS26" si="132">CX25-CD25-CI25-CN25</f>
        <v>-216</v>
      </c>
      <c r="CT25" s="194">
        <f t="shared" ref="CT25:CT26" si="133">CY25-CE25-CJ25-CO25</f>
        <v>0</v>
      </c>
      <c r="CU25" s="295">
        <f t="shared" ref="CU25:CU27" si="134">SUM(CR25:CT25)</f>
        <v>-3582</v>
      </c>
      <c r="CV25" s="58"/>
      <c r="CW25" s="83">
        <v>-11847</v>
      </c>
      <c r="CX25" s="83">
        <v>-617</v>
      </c>
      <c r="CY25" s="83">
        <v>0</v>
      </c>
      <c r="CZ25" s="297">
        <f t="shared" ref="CZ25:CZ26" si="135">SUM(CW25:CY25)</f>
        <v>-12464</v>
      </c>
      <c r="DB25" s="180">
        <v>-3832</v>
      </c>
      <c r="DC25" s="180">
        <v>-184</v>
      </c>
      <c r="DD25" s="180">
        <v>0</v>
      </c>
      <c r="DE25" s="216">
        <f t="shared" ref="DE25:DE26" si="136">SUM(DB25:DD25)</f>
        <v>-4016</v>
      </c>
      <c r="DG25" s="12">
        <v>-2437</v>
      </c>
      <c r="DH25" s="12">
        <v>-70</v>
      </c>
      <c r="DI25" s="12">
        <v>0</v>
      </c>
      <c r="DJ25" s="53">
        <f t="shared" ref="DJ25:DJ27" si="137">SUM(DG25:DI25)</f>
        <v>-2507</v>
      </c>
      <c r="DL25" s="180">
        <v>-2976</v>
      </c>
      <c r="DM25" s="180">
        <v>-307</v>
      </c>
      <c r="DN25" s="180">
        <v>0</v>
      </c>
      <c r="DO25" s="216">
        <v>-3283</v>
      </c>
      <c r="DQ25" s="194">
        <f t="shared" ref="DQ25:DS26" si="138">DV25-DB25-DG25-DL25</f>
        <v>-3889</v>
      </c>
      <c r="DR25" s="194">
        <f t="shared" si="138"/>
        <v>-172</v>
      </c>
      <c r="DS25" s="194">
        <f t="shared" si="138"/>
        <v>0</v>
      </c>
      <c r="DT25" s="295">
        <f t="shared" ref="DT25:DT27" si="139">SUM(DQ25:DS25)</f>
        <v>-4061</v>
      </c>
      <c r="DU25" s="58"/>
      <c r="DV25" s="83">
        <v>-13134</v>
      </c>
      <c r="DW25" s="83">
        <v>-733</v>
      </c>
      <c r="DX25" s="83">
        <v>0</v>
      </c>
      <c r="DY25" s="297">
        <f t="shared" ref="DY25:DY26" si="140">SUM(DV25:DX25)</f>
        <v>-13867</v>
      </c>
      <c r="DZ25" s="58"/>
      <c r="EA25" s="83">
        <v>-3353</v>
      </c>
      <c r="EB25" s="83">
        <v>-59</v>
      </c>
      <c r="EC25" s="83">
        <v>0</v>
      </c>
      <c r="ED25" s="297">
        <f t="shared" ref="ED25:ED26" si="141">SUM(EA25:EC25)</f>
        <v>-3412</v>
      </c>
      <c r="EF25" s="83">
        <v>-2978</v>
      </c>
      <c r="EG25" s="83">
        <v>-160</v>
      </c>
      <c r="EH25" s="83">
        <v>0</v>
      </c>
      <c r="EI25" s="297">
        <f t="shared" ref="EI25:EI26" si="142">SUM(EF25:EH25)</f>
        <v>-3138</v>
      </c>
      <c r="EK25" s="83">
        <v>-3477</v>
      </c>
      <c r="EL25" s="83">
        <v>-128</v>
      </c>
      <c r="EM25" s="83">
        <v>0</v>
      </c>
      <c r="EN25" s="297">
        <f t="shared" ref="EN25:EN26" si="143">SUM(EK25:EM25)</f>
        <v>-3605</v>
      </c>
      <c r="EP25" s="83">
        <f t="shared" ref="EP25:ER26" si="144">EU25-EA25-EF25-EK25</f>
        <v>-5625</v>
      </c>
      <c r="EQ25" s="83">
        <f t="shared" si="144"/>
        <v>-225</v>
      </c>
      <c r="ER25" s="83">
        <f t="shared" si="144"/>
        <v>0</v>
      </c>
      <c r="ES25" s="297">
        <f t="shared" ref="ES25:ES26" si="145">SUM(EP25:ER25)</f>
        <v>-5850</v>
      </c>
      <c r="ET25" s="58"/>
      <c r="EU25" s="83">
        <v>-15433</v>
      </c>
      <c r="EV25" s="83">
        <v>-572</v>
      </c>
      <c r="EW25" s="83">
        <v>0</v>
      </c>
      <c r="EX25" s="297">
        <f t="shared" ref="EX25:EX26" si="146">SUM(EU25:EW25)</f>
        <v>-16005</v>
      </c>
    </row>
    <row r="26" spans="2:154">
      <c r="B26" s="27" t="s">
        <v>165</v>
      </c>
      <c r="F26" s="12">
        <v>1091.5696783321007</v>
      </c>
      <c r="G26" s="12">
        <v>0</v>
      </c>
      <c r="H26" s="12">
        <v>0</v>
      </c>
      <c r="I26" s="53">
        <v>1091.5696783321007</v>
      </c>
      <c r="K26" s="12">
        <v>1047.0183638095994</v>
      </c>
      <c r="L26" s="12">
        <v>0</v>
      </c>
      <c r="M26" s="12">
        <v>0</v>
      </c>
      <c r="N26" s="53">
        <f t="shared" si="108"/>
        <v>1047.0183638095994</v>
      </c>
      <c r="P26" s="12">
        <v>976.45093001643409</v>
      </c>
      <c r="Q26" s="12">
        <v>0</v>
      </c>
      <c r="R26" s="12">
        <v>0</v>
      </c>
      <c r="S26" s="53">
        <v>976.45093001643409</v>
      </c>
      <c r="U26" s="12">
        <v>949.40795560139918</v>
      </c>
      <c r="V26" s="12">
        <v>199.36082537999997</v>
      </c>
      <c r="W26" s="12">
        <v>0</v>
      </c>
      <c r="X26" s="53">
        <v>1148.7687809813992</v>
      </c>
      <c r="Z26" s="12">
        <f t="shared" si="109"/>
        <v>4064.4469277595335</v>
      </c>
      <c r="AA26" s="12">
        <f t="shared" si="110"/>
        <v>199.36082537999997</v>
      </c>
      <c r="AB26" s="12">
        <f t="shared" si="111"/>
        <v>0</v>
      </c>
      <c r="AC26" s="53">
        <f t="shared" si="112"/>
        <v>4263.8077531395338</v>
      </c>
      <c r="AE26" s="12">
        <v>840.41054193639661</v>
      </c>
      <c r="AF26" s="12">
        <v>0</v>
      </c>
      <c r="AG26" s="12">
        <v>0</v>
      </c>
      <c r="AH26" s="53">
        <f t="shared" si="113"/>
        <v>840.41054193639661</v>
      </c>
      <c r="AJ26" s="12">
        <v>831.95220600988432</v>
      </c>
      <c r="AK26" s="12">
        <v>0</v>
      </c>
      <c r="AL26" s="12">
        <v>0</v>
      </c>
      <c r="AM26" s="53">
        <f t="shared" si="114"/>
        <v>831.95220600988432</v>
      </c>
      <c r="AO26" s="180">
        <v>811.44743216178563</v>
      </c>
      <c r="AP26" s="180">
        <v>-6.0232264986101652E-2</v>
      </c>
      <c r="AQ26" s="180">
        <v>0</v>
      </c>
      <c r="AR26" s="216">
        <f t="shared" si="115"/>
        <v>811.38719989679953</v>
      </c>
      <c r="AT26" s="180">
        <v>719.71883529298634</v>
      </c>
      <c r="AU26" s="180">
        <v>0.12046452997221785</v>
      </c>
      <c r="AV26" s="180">
        <v>0</v>
      </c>
      <c r="AW26" s="216">
        <f t="shared" si="116"/>
        <v>719.83929982295854</v>
      </c>
      <c r="AY26" s="12">
        <f t="shared" si="117"/>
        <v>3203.5290154010527</v>
      </c>
      <c r="AZ26" s="12">
        <f t="shared" si="118"/>
        <v>6.0232264986116196E-2</v>
      </c>
      <c r="BA26" s="12">
        <f t="shared" si="119"/>
        <v>0</v>
      </c>
      <c r="BB26" s="53">
        <f t="shared" si="120"/>
        <v>3203.5892476660388</v>
      </c>
      <c r="BD26" s="180">
        <v>4404.1473136218492</v>
      </c>
      <c r="BE26" s="180">
        <v>21.469286110588364</v>
      </c>
      <c r="BF26" s="180">
        <v>0</v>
      </c>
      <c r="BG26" s="216">
        <f t="shared" si="121"/>
        <v>4425.6165997324379</v>
      </c>
      <c r="BI26" s="12">
        <v>4299</v>
      </c>
      <c r="BJ26" s="12">
        <v>20</v>
      </c>
      <c r="BK26" s="12">
        <v>0</v>
      </c>
      <c r="BL26" s="53">
        <f t="shared" si="122"/>
        <v>4319</v>
      </c>
      <c r="BN26" s="180">
        <v>4202</v>
      </c>
      <c r="BO26" s="180">
        <v>20</v>
      </c>
      <c r="BP26" s="180">
        <v>0</v>
      </c>
      <c r="BQ26" s="216">
        <f t="shared" si="123"/>
        <v>4222</v>
      </c>
      <c r="BS26" s="194">
        <f t="shared" si="124"/>
        <v>4026.8526863781508</v>
      </c>
      <c r="BT26" s="194">
        <f t="shared" si="125"/>
        <v>17.530713889411636</v>
      </c>
      <c r="BU26" s="194">
        <f t="shared" si="126"/>
        <v>0</v>
      </c>
      <c r="BV26" s="295">
        <f t="shared" si="127"/>
        <v>4044.3834002675626</v>
      </c>
      <c r="BW26" s="58"/>
      <c r="BX26" s="83">
        <v>16932</v>
      </c>
      <c r="BY26" s="83">
        <v>79</v>
      </c>
      <c r="BZ26" s="83">
        <v>0</v>
      </c>
      <c r="CA26" s="297">
        <f t="shared" si="128"/>
        <v>17011</v>
      </c>
      <c r="CC26" s="180">
        <v>3698</v>
      </c>
      <c r="CD26" s="180">
        <v>17</v>
      </c>
      <c r="CE26" s="180">
        <v>0</v>
      </c>
      <c r="CF26" s="216">
        <f t="shared" si="129"/>
        <v>3715</v>
      </c>
      <c r="CH26" s="12">
        <v>3701</v>
      </c>
      <c r="CI26" s="12">
        <v>17</v>
      </c>
      <c r="CJ26" s="12">
        <v>0</v>
      </c>
      <c r="CK26" s="53">
        <f t="shared" si="130"/>
        <v>3718</v>
      </c>
      <c r="CM26" s="180">
        <v>3640</v>
      </c>
      <c r="CN26" s="180">
        <v>17</v>
      </c>
      <c r="CO26" s="180">
        <v>0</v>
      </c>
      <c r="CP26" s="216">
        <v>3657</v>
      </c>
      <c r="CR26" s="194">
        <f t="shared" si="131"/>
        <v>3719</v>
      </c>
      <c r="CS26" s="194">
        <f t="shared" si="132"/>
        <v>18</v>
      </c>
      <c r="CT26" s="194">
        <f t="shared" si="133"/>
        <v>0</v>
      </c>
      <c r="CU26" s="295">
        <f t="shared" si="134"/>
        <v>3737</v>
      </c>
      <c r="CV26" s="58"/>
      <c r="CW26" s="83">
        <v>14758</v>
      </c>
      <c r="CX26" s="83">
        <v>69</v>
      </c>
      <c r="CY26" s="83">
        <v>0</v>
      </c>
      <c r="CZ26" s="297">
        <f t="shared" si="135"/>
        <v>14827</v>
      </c>
      <c r="DB26" s="180">
        <v>3542</v>
      </c>
      <c r="DC26" s="180">
        <v>17</v>
      </c>
      <c r="DD26" s="180">
        <v>0</v>
      </c>
      <c r="DE26" s="216">
        <f t="shared" si="136"/>
        <v>3559</v>
      </c>
      <c r="DG26" s="12">
        <v>3393</v>
      </c>
      <c r="DH26" s="12">
        <v>17</v>
      </c>
      <c r="DI26" s="12">
        <v>0</v>
      </c>
      <c r="DJ26" s="53">
        <f t="shared" si="137"/>
        <v>3410</v>
      </c>
      <c r="DL26" s="180">
        <v>3278</v>
      </c>
      <c r="DM26" s="180">
        <v>15</v>
      </c>
      <c r="DN26" s="180">
        <v>0</v>
      </c>
      <c r="DO26" s="216">
        <v>3293</v>
      </c>
      <c r="DQ26" s="194">
        <f t="shared" si="138"/>
        <v>3110</v>
      </c>
      <c r="DR26" s="194">
        <f t="shared" si="138"/>
        <v>15</v>
      </c>
      <c r="DS26" s="194">
        <f t="shared" si="138"/>
        <v>0</v>
      </c>
      <c r="DT26" s="295">
        <f t="shared" si="139"/>
        <v>3125</v>
      </c>
      <c r="DU26" s="58"/>
      <c r="DV26" s="83">
        <v>13323</v>
      </c>
      <c r="DW26" s="83">
        <v>64</v>
      </c>
      <c r="DX26" s="83">
        <v>0</v>
      </c>
      <c r="DY26" s="297">
        <f t="shared" si="140"/>
        <v>13387</v>
      </c>
      <c r="DZ26" s="58"/>
      <c r="EA26" s="83">
        <v>3232</v>
      </c>
      <c r="EB26" s="83">
        <v>14</v>
      </c>
      <c r="EC26" s="83">
        <v>0</v>
      </c>
      <c r="ED26" s="297">
        <f t="shared" si="141"/>
        <v>3246</v>
      </c>
      <c r="EF26" s="83">
        <v>3988</v>
      </c>
      <c r="EG26" s="83">
        <v>12</v>
      </c>
      <c r="EH26" s="83">
        <v>0</v>
      </c>
      <c r="EI26" s="297">
        <f t="shared" si="142"/>
        <v>4000</v>
      </c>
      <c r="EK26" s="83">
        <v>4962</v>
      </c>
      <c r="EL26" s="83">
        <v>11</v>
      </c>
      <c r="EM26" s="83">
        <v>0</v>
      </c>
      <c r="EN26" s="297">
        <f t="shared" si="143"/>
        <v>4973</v>
      </c>
      <c r="EP26" s="83">
        <f t="shared" si="144"/>
        <v>6588</v>
      </c>
      <c r="EQ26" s="83">
        <f t="shared" si="144"/>
        <v>12</v>
      </c>
      <c r="ER26" s="83">
        <f t="shared" si="144"/>
        <v>0</v>
      </c>
      <c r="ES26" s="297">
        <f t="shared" si="145"/>
        <v>6600</v>
      </c>
      <c r="ET26" s="58"/>
      <c r="EU26" s="83">
        <v>18770</v>
      </c>
      <c r="EV26" s="83">
        <v>49</v>
      </c>
      <c r="EW26" s="83">
        <v>0</v>
      </c>
      <c r="EX26" s="297">
        <f t="shared" si="146"/>
        <v>18819</v>
      </c>
    </row>
    <row r="27" spans="2:154">
      <c r="B27" s="27" t="s">
        <v>166</v>
      </c>
      <c r="F27" s="49">
        <v>31068.386258498438</v>
      </c>
      <c r="G27" s="49">
        <v>659.70194646651066</v>
      </c>
      <c r="H27" s="49">
        <v>0</v>
      </c>
      <c r="I27" s="55">
        <v>31728.088204964934</v>
      </c>
      <c r="K27" s="49">
        <f t="shared" ref="K27:N27" si="147">K23-K25-K26</f>
        <v>34639.059157025993</v>
      </c>
      <c r="L27" s="49">
        <f t="shared" si="147"/>
        <v>455.2147396886939</v>
      </c>
      <c r="M27" s="49">
        <f t="shared" si="147"/>
        <v>0</v>
      </c>
      <c r="N27" s="55">
        <f t="shared" si="147"/>
        <v>35094.273896714694</v>
      </c>
      <c r="P27" s="49">
        <v>38004.364193306101</v>
      </c>
      <c r="Q27" s="49">
        <v>277.63046035400225</v>
      </c>
      <c r="R27" s="49">
        <v>0</v>
      </c>
      <c r="S27" s="55">
        <v>38281.994653660084</v>
      </c>
      <c r="U27" s="49">
        <v>43028.499520912577</v>
      </c>
      <c r="V27" s="49">
        <v>-196.63733344860125</v>
      </c>
      <c r="W27" s="49">
        <v>0</v>
      </c>
      <c r="X27" s="55">
        <v>42831.86218746395</v>
      </c>
      <c r="Z27" s="49">
        <f t="shared" ref="Z27:AC27" si="148">Z23-Z25-Z26</f>
        <v>146740.30912974314</v>
      </c>
      <c r="AA27" s="54">
        <f t="shared" si="148"/>
        <v>1195.9098130606073</v>
      </c>
      <c r="AB27" s="49">
        <f t="shared" si="148"/>
        <v>0</v>
      </c>
      <c r="AC27" s="55">
        <f t="shared" si="148"/>
        <v>147936.21894280365</v>
      </c>
      <c r="AE27" s="49">
        <f t="shared" ref="AE27:AH27" si="149">AE23-AE25-AE26</f>
        <v>39129.287529207177</v>
      </c>
      <c r="AF27" s="49">
        <f t="shared" si="149"/>
        <v>198.48560413643764</v>
      </c>
      <c r="AG27" s="49">
        <f t="shared" si="149"/>
        <v>0</v>
      </c>
      <c r="AH27" s="55">
        <f t="shared" si="149"/>
        <v>39327.773133343588</v>
      </c>
      <c r="AJ27" s="49">
        <f t="shared" ref="AJ27:AM27" si="150">AJ23-AJ25-AJ26</f>
        <v>42417.707265169789</v>
      </c>
      <c r="AK27" s="49">
        <f t="shared" si="150"/>
        <v>725.44273830441557</v>
      </c>
      <c r="AL27" s="49">
        <f t="shared" si="150"/>
        <v>0</v>
      </c>
      <c r="AM27" s="55">
        <f t="shared" si="150"/>
        <v>43143.150003474198</v>
      </c>
      <c r="AO27" s="214">
        <f t="shared" ref="AO27:AW27" si="151">AO23-AO25-AO26</f>
        <v>47475.142508035118</v>
      </c>
      <c r="AP27" s="214">
        <f t="shared" si="151"/>
        <v>407.19493621289979</v>
      </c>
      <c r="AQ27" s="214">
        <f t="shared" si="151"/>
        <v>0</v>
      </c>
      <c r="AR27" s="215">
        <f t="shared" si="151"/>
        <v>47882.337444248013</v>
      </c>
      <c r="AT27" s="214">
        <f t="shared" si="151"/>
        <v>46236.612914722296</v>
      </c>
      <c r="AU27" s="214">
        <f t="shared" si="151"/>
        <v>650.79831017954211</v>
      </c>
      <c r="AV27" s="214">
        <f t="shared" si="151"/>
        <v>0</v>
      </c>
      <c r="AW27" s="215">
        <f t="shared" si="151"/>
        <v>46887.411224901836</v>
      </c>
      <c r="AY27" s="49">
        <f t="shared" ref="AY27:BB27" si="152">AY23-AY25-AY26</f>
        <v>175258.75021713442</v>
      </c>
      <c r="AZ27" s="54">
        <f t="shared" si="152"/>
        <v>1981.9215888332947</v>
      </c>
      <c r="BA27" s="49">
        <f t="shared" si="152"/>
        <v>0</v>
      </c>
      <c r="BB27" s="55">
        <f t="shared" si="152"/>
        <v>177240.67180596769</v>
      </c>
      <c r="BD27" s="214">
        <f t="shared" ref="BD27:BG27" si="153">BD23-BD25-BD26</f>
        <v>47580.838659508765</v>
      </c>
      <c r="BE27" s="214">
        <f t="shared" si="153"/>
        <v>-194.62356752672935</v>
      </c>
      <c r="BF27" s="214">
        <f t="shared" si="153"/>
        <v>0</v>
      </c>
      <c r="BG27" s="215">
        <f t="shared" si="153"/>
        <v>47386.215091982049</v>
      </c>
      <c r="BI27" s="49">
        <f t="shared" ref="BI27:BL27" si="154">BI23-BI25-BI26</f>
        <v>50889</v>
      </c>
      <c r="BJ27" s="49">
        <f t="shared" si="154"/>
        <v>-68.411063806271159</v>
      </c>
      <c r="BK27" s="49">
        <f t="shared" si="154"/>
        <v>0</v>
      </c>
      <c r="BL27" s="55">
        <f t="shared" si="154"/>
        <v>50820.58893619373</v>
      </c>
      <c r="BN27" s="214">
        <f t="shared" ref="BN27:BQ27" si="155">BN23-BN25-BN26</f>
        <v>50823</v>
      </c>
      <c r="BO27" s="214">
        <f t="shared" si="155"/>
        <v>319.36422755798776</v>
      </c>
      <c r="BP27" s="214">
        <f t="shared" si="155"/>
        <v>0</v>
      </c>
      <c r="BQ27" s="215">
        <f t="shared" si="155"/>
        <v>51142.364227557991</v>
      </c>
      <c r="BS27" s="197">
        <f t="shared" ref="BS27:BV27" si="156">BS23-BS25-BS26</f>
        <v>51992.161340491235</v>
      </c>
      <c r="BT27" s="197">
        <f t="shared" si="156"/>
        <v>-4216.460612965735</v>
      </c>
      <c r="BU27" s="197">
        <f t="shared" si="156"/>
        <v>0</v>
      </c>
      <c r="BV27" s="292">
        <f t="shared" si="156"/>
        <v>47775.700727525509</v>
      </c>
      <c r="BW27" s="58"/>
      <c r="BX27" s="72">
        <f t="shared" ref="BX27:CA27" si="157">BX23-BX25-BX26</f>
        <v>201285</v>
      </c>
      <c r="BY27" s="293">
        <f t="shared" si="157"/>
        <v>-4160.1310167407464</v>
      </c>
      <c r="BZ27" s="72">
        <f t="shared" si="157"/>
        <v>0</v>
      </c>
      <c r="CA27" s="294">
        <f t="shared" si="157"/>
        <v>197124.86898325931</v>
      </c>
      <c r="CC27" s="214">
        <f t="shared" ref="CC27:CJ27" si="158">CC23-CC25-CC26</f>
        <v>35320</v>
      </c>
      <c r="CD27" s="214">
        <f t="shared" si="158"/>
        <v>-491.81289330205527</v>
      </c>
      <c r="CE27" s="214">
        <f t="shared" si="158"/>
        <v>0</v>
      </c>
      <c r="CF27" s="215">
        <f t="shared" si="158"/>
        <v>34828.187106697937</v>
      </c>
      <c r="CH27" s="49">
        <f t="shared" si="158"/>
        <v>50083</v>
      </c>
      <c r="CI27" s="49">
        <f t="shared" si="158"/>
        <v>-619.18710669794473</v>
      </c>
      <c r="CJ27" s="49">
        <f t="shared" si="158"/>
        <v>0</v>
      </c>
      <c r="CK27" s="55">
        <f t="shared" si="130"/>
        <v>49463.812893302056</v>
      </c>
      <c r="CM27" s="214">
        <v>52966</v>
      </c>
      <c r="CN27" s="214">
        <v>-37</v>
      </c>
      <c r="CO27" s="214">
        <v>0</v>
      </c>
      <c r="CP27" s="215">
        <v>52929</v>
      </c>
      <c r="CR27" s="197">
        <f t="shared" ref="CR27:CT27" si="159">CR23-CR25-CR26</f>
        <v>48299</v>
      </c>
      <c r="CS27" s="197">
        <f t="shared" si="159"/>
        <v>-877</v>
      </c>
      <c r="CT27" s="197">
        <f t="shared" si="159"/>
        <v>0</v>
      </c>
      <c r="CU27" s="292">
        <f t="shared" si="134"/>
        <v>47422</v>
      </c>
      <c r="CV27" s="58"/>
      <c r="CW27" s="72">
        <f t="shared" ref="CW27:CZ27" si="160">CW23-CW25-CW26</f>
        <v>186668</v>
      </c>
      <c r="CX27" s="293">
        <f t="shared" si="160"/>
        <v>-2025</v>
      </c>
      <c r="CY27" s="72">
        <f t="shared" si="160"/>
        <v>0</v>
      </c>
      <c r="CZ27" s="294">
        <f t="shared" si="160"/>
        <v>184643</v>
      </c>
      <c r="DB27" s="214">
        <f t="shared" ref="DB27:DE27" si="161">DB23-DB25-DB26</f>
        <v>50049</v>
      </c>
      <c r="DC27" s="214">
        <f t="shared" si="161"/>
        <v>-438</v>
      </c>
      <c r="DD27" s="214">
        <f t="shared" si="161"/>
        <v>0</v>
      </c>
      <c r="DE27" s="215">
        <f t="shared" si="161"/>
        <v>49611</v>
      </c>
      <c r="DG27" s="49">
        <v>55255</v>
      </c>
      <c r="DH27" s="49">
        <v>-661</v>
      </c>
      <c r="DI27" s="49">
        <v>0</v>
      </c>
      <c r="DJ27" s="55">
        <f t="shared" si="137"/>
        <v>54594</v>
      </c>
      <c r="DL27" s="214">
        <v>56314</v>
      </c>
      <c r="DM27" s="214">
        <v>-418</v>
      </c>
      <c r="DN27" s="214">
        <v>0</v>
      </c>
      <c r="DO27" s="215">
        <v>55896</v>
      </c>
      <c r="DQ27" s="197">
        <f t="shared" ref="DQ27:DS27" si="162">DQ23-DQ25-DQ26</f>
        <v>60842</v>
      </c>
      <c r="DR27" s="197">
        <f t="shared" si="162"/>
        <v>-688</v>
      </c>
      <c r="DS27" s="197">
        <f t="shared" si="162"/>
        <v>0</v>
      </c>
      <c r="DT27" s="292">
        <f t="shared" si="139"/>
        <v>60154</v>
      </c>
      <c r="DU27" s="58"/>
      <c r="DV27" s="72">
        <f t="shared" ref="DV27:DY27" si="163">DV23-DV25-DV26</f>
        <v>222460</v>
      </c>
      <c r="DW27" s="293">
        <f t="shared" si="163"/>
        <v>-2205</v>
      </c>
      <c r="DX27" s="72">
        <f t="shared" si="163"/>
        <v>0</v>
      </c>
      <c r="DY27" s="294">
        <f t="shared" si="163"/>
        <v>220255</v>
      </c>
      <c r="DZ27" s="58"/>
      <c r="EA27" s="72">
        <f t="shared" ref="EA27:ED27" si="164">EA23-EA25-EA26</f>
        <v>58552</v>
      </c>
      <c r="EB27" s="293">
        <f t="shared" si="164"/>
        <v>-438</v>
      </c>
      <c r="EC27" s="72">
        <f t="shared" si="164"/>
        <v>0</v>
      </c>
      <c r="ED27" s="294">
        <f t="shared" si="164"/>
        <v>58114</v>
      </c>
      <c r="EF27" s="72">
        <f t="shared" ref="EF27:EI27" si="165">EF23-EF25-EF26</f>
        <v>58830</v>
      </c>
      <c r="EG27" s="293">
        <f t="shared" si="165"/>
        <v>-578</v>
      </c>
      <c r="EH27" s="72">
        <f t="shared" si="165"/>
        <v>0</v>
      </c>
      <c r="EI27" s="294">
        <f t="shared" si="165"/>
        <v>58252</v>
      </c>
      <c r="EK27" s="72">
        <f t="shared" ref="EK27:EN27" si="166">EK23-EK25-EK26</f>
        <v>61834</v>
      </c>
      <c r="EL27" s="293">
        <f t="shared" si="166"/>
        <v>-1082</v>
      </c>
      <c r="EM27" s="72">
        <f t="shared" si="166"/>
        <v>0</v>
      </c>
      <c r="EN27" s="294">
        <f t="shared" si="166"/>
        <v>60752</v>
      </c>
      <c r="EP27" s="72">
        <f t="shared" ref="EP27:ES27" si="167">EP23-EP25-EP26</f>
        <v>60204</v>
      </c>
      <c r="EQ27" s="293">
        <f t="shared" si="167"/>
        <v>566</v>
      </c>
      <c r="ER27" s="72">
        <f t="shared" si="167"/>
        <v>0</v>
      </c>
      <c r="ES27" s="294">
        <f t="shared" si="167"/>
        <v>60770</v>
      </c>
      <c r="ET27" s="58"/>
      <c r="EU27" s="72">
        <f t="shared" ref="EU27:EX27" si="168">EU23-EU25-EU26</f>
        <v>239420</v>
      </c>
      <c r="EV27" s="293">
        <f t="shared" ref="EV27:EW27" si="169">EV23-EV25-EV26</f>
        <v>-1532</v>
      </c>
      <c r="EW27" s="72">
        <f t="shared" si="169"/>
        <v>0</v>
      </c>
      <c r="EX27" s="294">
        <f t="shared" si="168"/>
        <v>237888</v>
      </c>
    </row>
    <row r="28" spans="2:154">
      <c r="B28" s="27"/>
      <c r="F28" s="12"/>
      <c r="G28" s="12"/>
      <c r="H28" s="12"/>
      <c r="I28" s="43"/>
      <c r="K28" s="12"/>
      <c r="L28" s="12"/>
      <c r="M28" s="12"/>
      <c r="N28" s="43"/>
      <c r="P28" s="12"/>
      <c r="Q28" s="12"/>
      <c r="R28" s="12"/>
      <c r="S28" s="43"/>
      <c r="U28" s="12"/>
      <c r="V28" s="12"/>
      <c r="W28" s="12"/>
      <c r="X28" s="43"/>
      <c r="Z28" s="12"/>
      <c r="AA28" s="48"/>
      <c r="AB28" s="12"/>
      <c r="AC28" s="43"/>
      <c r="AE28" s="12"/>
      <c r="AF28" s="12"/>
      <c r="AG28" s="12"/>
      <c r="AH28" s="43"/>
      <c r="AJ28" s="12"/>
      <c r="AK28" s="12"/>
      <c r="AL28" s="12"/>
      <c r="AM28" s="43"/>
      <c r="AO28" s="180"/>
      <c r="AP28" s="180"/>
      <c r="AQ28" s="180"/>
      <c r="AR28" s="213"/>
      <c r="AT28" s="180"/>
      <c r="AU28" s="180"/>
      <c r="AV28" s="180"/>
      <c r="AW28" s="213"/>
      <c r="AY28" s="12"/>
      <c r="AZ28" s="48"/>
      <c r="BA28" s="12"/>
      <c r="BB28" s="43"/>
      <c r="BD28" s="180"/>
      <c r="BE28" s="180"/>
      <c r="BF28" s="180"/>
      <c r="BG28" s="213"/>
      <c r="BI28" s="12"/>
      <c r="BJ28" s="12"/>
      <c r="BK28" s="12"/>
      <c r="BL28" s="43"/>
      <c r="BN28" s="180"/>
      <c r="BO28" s="180"/>
      <c r="BP28" s="180"/>
      <c r="BQ28" s="213"/>
      <c r="BS28" s="194"/>
      <c r="BT28" s="194"/>
      <c r="BU28" s="194"/>
      <c r="BV28" s="290"/>
      <c r="BW28" s="58"/>
      <c r="BX28" s="83"/>
      <c r="BY28" s="298"/>
      <c r="BZ28" s="83"/>
      <c r="CA28" s="291"/>
      <c r="CC28" s="180"/>
      <c r="CD28" s="180"/>
      <c r="CE28" s="180"/>
      <c r="CF28" s="213"/>
      <c r="CH28" s="12"/>
      <c r="CI28" s="12"/>
      <c r="CJ28" s="12"/>
      <c r="CK28" s="43"/>
      <c r="CM28" s="180"/>
      <c r="CN28" s="180"/>
      <c r="CO28" s="180"/>
      <c r="CP28" s="213"/>
      <c r="CR28" s="194"/>
      <c r="CS28" s="194"/>
      <c r="CT28" s="194"/>
      <c r="CU28" s="290"/>
      <c r="CV28" s="58"/>
      <c r="CW28" s="83"/>
      <c r="CX28" s="298"/>
      <c r="CY28" s="83"/>
      <c r="CZ28" s="291"/>
      <c r="DB28" s="180"/>
      <c r="DC28" s="180"/>
      <c r="DD28" s="180"/>
      <c r="DE28" s="213"/>
      <c r="DG28" s="12"/>
      <c r="DH28" s="12"/>
      <c r="DI28" s="12"/>
      <c r="DJ28" s="43"/>
      <c r="DL28" s="180"/>
      <c r="DM28" s="180"/>
      <c r="DN28" s="180"/>
      <c r="DO28" s="213"/>
      <c r="DQ28" s="194"/>
      <c r="DR28" s="194"/>
      <c r="DS28" s="194"/>
      <c r="DT28" s="290"/>
      <c r="DU28" s="58"/>
      <c r="DV28" s="83"/>
      <c r="DW28" s="298"/>
      <c r="DX28" s="83"/>
      <c r="DY28" s="291"/>
      <c r="DZ28" s="58"/>
      <c r="EA28" s="83"/>
      <c r="EB28" s="298"/>
      <c r="EC28" s="83"/>
      <c r="ED28" s="291"/>
      <c r="EF28" s="83"/>
      <c r="EG28" s="298"/>
      <c r="EH28" s="83"/>
      <c r="EI28" s="291"/>
      <c r="EK28" s="83"/>
      <c r="EL28" s="298"/>
      <c r="EM28" s="83"/>
      <c r="EN28" s="291"/>
      <c r="EP28" s="83"/>
      <c r="EQ28" s="298"/>
      <c r="ER28" s="83"/>
      <c r="ES28" s="291"/>
      <c r="ET28" s="58"/>
      <c r="EU28" s="83"/>
      <c r="EV28" s="298"/>
      <c r="EW28" s="83"/>
      <c r="EX28" s="291"/>
    </row>
    <row r="29" spans="2:154">
      <c r="B29" s="27" t="s">
        <v>317</v>
      </c>
      <c r="F29" s="12">
        <v>4648.7056003781045</v>
      </c>
      <c r="G29" s="12">
        <v>98.050926136258241</v>
      </c>
      <c r="H29" s="12">
        <v>0</v>
      </c>
      <c r="I29" s="53">
        <v>4746.756526514363</v>
      </c>
      <c r="K29" s="12">
        <v>2441.522009461557</v>
      </c>
      <c r="L29" s="12">
        <v>63.641167502809751</v>
      </c>
      <c r="M29" s="12">
        <v>0</v>
      </c>
      <c r="N29" s="53">
        <f>SUM(K29:M29)</f>
        <v>2505.1631769643668</v>
      </c>
      <c r="P29" s="12">
        <v>869.23956685300436</v>
      </c>
      <c r="Q29" s="12">
        <v>23.240167812858573</v>
      </c>
      <c r="R29" s="12">
        <v>0</v>
      </c>
      <c r="S29" s="53">
        <v>892.47973466586291</v>
      </c>
      <c r="U29" s="12">
        <v>7359.3458746894357</v>
      </c>
      <c r="V29" s="12">
        <v>-72.931157321249984</v>
      </c>
      <c r="W29" s="12">
        <v>0</v>
      </c>
      <c r="X29" s="53">
        <v>7286.4147173681858</v>
      </c>
      <c r="Z29" s="12">
        <f t="shared" ref="Z29" si="170">F29+K29+P29+U29</f>
        <v>15318.813051382102</v>
      </c>
      <c r="AA29" s="12">
        <f t="shared" ref="AA29" si="171">G29+L29+Q29+V29</f>
        <v>112.00110413067658</v>
      </c>
      <c r="AB29" s="12">
        <f t="shared" ref="AB29" si="172">H29+M29+R29+W29</f>
        <v>0</v>
      </c>
      <c r="AC29" s="53">
        <f>SUM(Z29:AB29)</f>
        <v>15430.814155512779</v>
      </c>
      <c r="AE29" s="12">
        <v>5380.0414463865354</v>
      </c>
      <c r="AF29" s="12">
        <v>3.1330155782549083</v>
      </c>
      <c r="AG29" s="12">
        <v>0</v>
      </c>
      <c r="AH29" s="53">
        <f>SUM(AE29:AG29)</f>
        <v>5383.1744619647907</v>
      </c>
      <c r="AJ29" s="12">
        <v>6131.1957074732227</v>
      </c>
      <c r="AK29" s="12">
        <v>86.919803711060652</v>
      </c>
      <c r="AL29" s="12">
        <v>0</v>
      </c>
      <c r="AM29" s="53">
        <f>SUM(AJ29:AL29)</f>
        <v>6218.1155111842836</v>
      </c>
      <c r="AO29" s="180">
        <v>7581.8648866922404</v>
      </c>
      <c r="AP29" s="180">
        <v>40.462710688084364</v>
      </c>
      <c r="AQ29" s="180">
        <v>0</v>
      </c>
      <c r="AR29" s="216">
        <f>SUM(AO29:AQ29)</f>
        <v>7622.3275973803247</v>
      </c>
      <c r="AT29" s="180">
        <v>6410.2468701516218</v>
      </c>
      <c r="AU29" s="180">
        <v>85.363396209165913</v>
      </c>
      <c r="AV29" s="180">
        <v>0</v>
      </c>
      <c r="AW29" s="216">
        <f>SUM(AT29:AV29)</f>
        <v>6495.610266360788</v>
      </c>
      <c r="AY29" s="12">
        <f t="shared" ref="AY29" si="173">AE29+AJ29+AO29+AT29</f>
        <v>25503.348910703622</v>
      </c>
      <c r="AZ29" s="12">
        <f t="shared" ref="AZ29" si="174">AF29+AK29+AP29+AU29</f>
        <v>215.87892618656582</v>
      </c>
      <c r="BA29" s="12">
        <f t="shared" ref="BA29" si="175">AG29+AL29+AQ29+AV29</f>
        <v>0</v>
      </c>
      <c r="BB29" s="53">
        <f>SUM(AY29:BA29)</f>
        <v>25719.227836890186</v>
      </c>
      <c r="BD29" s="180">
        <v>7277.8725046176978</v>
      </c>
      <c r="BE29" s="180">
        <v>-79.990986954431719</v>
      </c>
      <c r="BF29" s="180">
        <v>0</v>
      </c>
      <c r="BG29" s="216">
        <f>SUM(BD29:BF29)</f>
        <v>7197.8815176632661</v>
      </c>
      <c r="BI29" s="12">
        <v>6566</v>
      </c>
      <c r="BJ29" s="12">
        <v>-63</v>
      </c>
      <c r="BK29" s="12">
        <v>0</v>
      </c>
      <c r="BL29" s="53">
        <f>SUM(BI29:BK29)</f>
        <v>6503</v>
      </c>
      <c r="BN29" s="180">
        <v>7268</v>
      </c>
      <c r="BO29" s="180">
        <v>-13</v>
      </c>
      <c r="BP29" s="180">
        <v>0</v>
      </c>
      <c r="BQ29" s="216">
        <f>SUM(BN29:BP29)</f>
        <v>7255</v>
      </c>
      <c r="BS29" s="194">
        <f t="shared" ref="BS29" si="176">BX29-BN29-BI29-BD29</f>
        <v>6275.1274953823022</v>
      </c>
      <c r="BT29" s="194">
        <f t="shared" ref="BT29" si="177">BY29-BO29-BJ29-BE29</f>
        <v>-48.009013045568281</v>
      </c>
      <c r="BU29" s="194">
        <f t="shared" ref="BU29" si="178">BZ29-BP29-BK29-BF29</f>
        <v>0</v>
      </c>
      <c r="BV29" s="295">
        <f>SUM(BS29:BU29)</f>
        <v>6227.1184823367339</v>
      </c>
      <c r="BW29" s="58"/>
      <c r="BX29" s="83">
        <v>27387</v>
      </c>
      <c r="BY29" s="83">
        <v>-204</v>
      </c>
      <c r="BZ29" s="83">
        <v>0</v>
      </c>
      <c r="CA29" s="297">
        <f>SUM(BX29:BZ29)</f>
        <v>27183</v>
      </c>
      <c r="CC29" s="180">
        <v>4833</v>
      </c>
      <c r="CD29" s="180">
        <v>-198</v>
      </c>
      <c r="CE29" s="180">
        <v>0</v>
      </c>
      <c r="CF29" s="216">
        <f>SUM(CC29:CE29)</f>
        <v>4635</v>
      </c>
      <c r="CH29" s="12">
        <v>9443</v>
      </c>
      <c r="CI29" s="12">
        <v>-152</v>
      </c>
      <c r="CJ29" s="12">
        <v>0</v>
      </c>
      <c r="CK29" s="53">
        <f t="shared" ref="CK29:CK30" si="179">SUM(CH29:CJ29)</f>
        <v>9291</v>
      </c>
      <c r="CM29" s="180">
        <v>9236</v>
      </c>
      <c r="CN29" s="180">
        <v>-54</v>
      </c>
      <c r="CO29" s="180">
        <v>0</v>
      </c>
      <c r="CP29" s="216">
        <v>9182</v>
      </c>
      <c r="CR29" s="194">
        <f t="shared" ref="CR29" si="180">CW29-CC29-CH29-CM29</f>
        <v>6149</v>
      </c>
      <c r="CS29" s="194">
        <f t="shared" ref="CS29" si="181">CX29-CD29-CI29-CN29</f>
        <v>817</v>
      </c>
      <c r="CT29" s="194">
        <f t="shared" ref="CT29:CU34" si="182">CY29-CE29-CJ29-CO29</f>
        <v>0</v>
      </c>
      <c r="CU29" s="295">
        <f t="shared" ref="CU29:CU30" si="183">SUM(CR29:CT29)</f>
        <v>6966</v>
      </c>
      <c r="CV29" s="58"/>
      <c r="CW29" s="83">
        <v>29661</v>
      </c>
      <c r="CX29" s="83">
        <v>413</v>
      </c>
      <c r="CY29" s="83">
        <v>0</v>
      </c>
      <c r="CZ29" s="297">
        <f>SUM(CW29:CY29)</f>
        <v>30074</v>
      </c>
      <c r="DB29" s="180">
        <v>6969</v>
      </c>
      <c r="DC29" s="180">
        <v>-80</v>
      </c>
      <c r="DD29" s="180">
        <v>0</v>
      </c>
      <c r="DE29" s="216">
        <f>SUM(DB29:DD29)</f>
        <v>6889</v>
      </c>
      <c r="DG29" s="12">
        <v>8503</v>
      </c>
      <c r="DH29" s="12">
        <v>-279</v>
      </c>
      <c r="DI29" s="12">
        <v>0</v>
      </c>
      <c r="DJ29" s="53">
        <f t="shared" ref="DJ29:DJ30" si="184">SUM(DG29:DI29)</f>
        <v>8224</v>
      </c>
      <c r="DL29" s="180">
        <v>8974</v>
      </c>
      <c r="DM29" s="180">
        <v>-151</v>
      </c>
      <c r="DN29" s="180">
        <v>0</v>
      </c>
      <c r="DO29" s="216">
        <v>8823</v>
      </c>
      <c r="DQ29" s="194">
        <f t="shared" ref="DQ29:DS29" si="185">DV29-DB29-DG29-DL29</f>
        <v>8257</v>
      </c>
      <c r="DR29" s="194">
        <f t="shared" si="185"/>
        <v>246</v>
      </c>
      <c r="DS29" s="194">
        <f t="shared" si="185"/>
        <v>0</v>
      </c>
      <c r="DT29" s="295">
        <f t="shared" ref="DT29:DT30" si="186">SUM(DQ29:DS29)</f>
        <v>8503</v>
      </c>
      <c r="DU29" s="58"/>
      <c r="DV29" s="83">
        <v>32703</v>
      </c>
      <c r="DW29" s="83">
        <v>-264</v>
      </c>
      <c r="DX29" s="83">
        <v>0</v>
      </c>
      <c r="DY29" s="297">
        <f>SUM(DV29:DX29)</f>
        <v>32439</v>
      </c>
      <c r="DZ29" s="58"/>
      <c r="EA29" s="83">
        <v>8502</v>
      </c>
      <c r="EB29" s="83">
        <v>-130</v>
      </c>
      <c r="EC29" s="83">
        <v>0</v>
      </c>
      <c r="ED29" s="297">
        <f>SUM(EA29:EC29)</f>
        <v>8372</v>
      </c>
      <c r="EF29" s="83">
        <v>7363</v>
      </c>
      <c r="EG29" s="83">
        <v>-115</v>
      </c>
      <c r="EH29" s="83">
        <v>0</v>
      </c>
      <c r="EI29" s="297">
        <f>SUM(EF29:EH29)</f>
        <v>7248</v>
      </c>
      <c r="EK29" s="83">
        <v>8116</v>
      </c>
      <c r="EL29" s="83">
        <v>-216</v>
      </c>
      <c r="EM29" s="83">
        <v>0</v>
      </c>
      <c r="EN29" s="297">
        <f>SUM(EK29:EM29)</f>
        <v>7900</v>
      </c>
      <c r="EP29" s="83">
        <f t="shared" ref="EP29:ER29" si="187">EU29-EA29-EF29-EK29</f>
        <v>3427</v>
      </c>
      <c r="EQ29" s="83">
        <f t="shared" si="187"/>
        <v>254</v>
      </c>
      <c r="ER29" s="83">
        <f t="shared" si="187"/>
        <v>0</v>
      </c>
      <c r="ES29" s="297">
        <f>SUM(EP29:ER29)</f>
        <v>3681</v>
      </c>
      <c r="ET29" s="58"/>
      <c r="EU29" s="83">
        <v>27408</v>
      </c>
      <c r="EV29" s="83">
        <v>-207</v>
      </c>
      <c r="EW29" s="83">
        <v>0</v>
      </c>
      <c r="EX29" s="297">
        <f>SUM(EU29:EW29)</f>
        <v>27201</v>
      </c>
    </row>
    <row r="30" spans="2:154">
      <c r="B30" s="27" t="s">
        <v>167</v>
      </c>
      <c r="F30" s="49">
        <v>26419.680658120335</v>
      </c>
      <c r="G30" s="49">
        <v>561.65102033025244</v>
      </c>
      <c r="H30" s="49">
        <v>0</v>
      </c>
      <c r="I30" s="55">
        <v>26981.33167845057</v>
      </c>
      <c r="K30" s="49">
        <f t="shared" ref="K30:N30" si="188">K27-K29</f>
        <v>32197.537147564435</v>
      </c>
      <c r="L30" s="49">
        <f t="shared" si="188"/>
        <v>391.57357218588413</v>
      </c>
      <c r="M30" s="49">
        <f t="shared" si="188"/>
        <v>0</v>
      </c>
      <c r="N30" s="55">
        <f t="shared" si="188"/>
        <v>32589.110719750326</v>
      </c>
      <c r="P30" s="49">
        <v>37135.124626453093</v>
      </c>
      <c r="Q30" s="49">
        <v>254.39029254114368</v>
      </c>
      <c r="R30" s="49">
        <v>0</v>
      </c>
      <c r="S30" s="55">
        <v>37389.514918994224</v>
      </c>
      <c r="U30" s="49">
        <v>35669.153646223145</v>
      </c>
      <c r="V30" s="49">
        <v>-123.70617612735127</v>
      </c>
      <c r="W30" s="49">
        <v>0</v>
      </c>
      <c r="X30" s="55">
        <v>35545.447470095765</v>
      </c>
      <c r="Z30" s="49">
        <f t="shared" ref="Z30:AC30" si="189">Z27-Z29</f>
        <v>131421.49607836103</v>
      </c>
      <c r="AA30" s="54">
        <f t="shared" si="189"/>
        <v>1083.9087089299308</v>
      </c>
      <c r="AB30" s="49">
        <f t="shared" si="189"/>
        <v>0</v>
      </c>
      <c r="AC30" s="55">
        <f t="shared" si="189"/>
        <v>132505.40478729087</v>
      </c>
      <c r="AE30" s="49">
        <f t="shared" ref="AE30:AH30" si="190">AE27-AE29</f>
        <v>33749.246082820639</v>
      </c>
      <c r="AF30" s="49">
        <f t="shared" si="190"/>
        <v>195.35258855818273</v>
      </c>
      <c r="AG30" s="49">
        <f t="shared" si="190"/>
        <v>0</v>
      </c>
      <c r="AH30" s="55">
        <f t="shared" si="190"/>
        <v>33944.598671378801</v>
      </c>
      <c r="AJ30" s="49">
        <f t="shared" ref="AJ30:AM30" si="191">AJ27-AJ29</f>
        <v>36286.511557696569</v>
      </c>
      <c r="AK30" s="49">
        <f t="shared" si="191"/>
        <v>638.52293459335488</v>
      </c>
      <c r="AL30" s="49">
        <f t="shared" si="191"/>
        <v>0</v>
      </c>
      <c r="AM30" s="55">
        <f t="shared" si="191"/>
        <v>36925.034492289917</v>
      </c>
      <c r="AO30" s="214">
        <f t="shared" ref="AO30:AW30" si="192">AO27-AO29</f>
        <v>39893.277621342881</v>
      </c>
      <c r="AP30" s="214">
        <f t="shared" si="192"/>
        <v>366.73222552481542</v>
      </c>
      <c r="AQ30" s="214">
        <f t="shared" si="192"/>
        <v>0</v>
      </c>
      <c r="AR30" s="215">
        <f t="shared" si="192"/>
        <v>40260.009846867688</v>
      </c>
      <c r="AT30" s="214">
        <f t="shared" si="192"/>
        <v>39826.366044570677</v>
      </c>
      <c r="AU30" s="214">
        <f t="shared" si="192"/>
        <v>565.43491397037621</v>
      </c>
      <c r="AV30" s="214">
        <f t="shared" si="192"/>
        <v>0</v>
      </c>
      <c r="AW30" s="215">
        <f t="shared" si="192"/>
        <v>40391.800958541047</v>
      </c>
      <c r="AY30" s="49">
        <f t="shared" ref="AY30:BB30" si="193">AY27-AY29</f>
        <v>149755.40130643081</v>
      </c>
      <c r="AZ30" s="54">
        <f t="shared" si="193"/>
        <v>1766.0426626467288</v>
      </c>
      <c r="BA30" s="49">
        <f t="shared" si="193"/>
        <v>0</v>
      </c>
      <c r="BB30" s="55">
        <f t="shared" si="193"/>
        <v>151521.44396907752</v>
      </c>
      <c r="BD30" s="214">
        <f t="shared" ref="BD30:BG30" si="194">BD27-BD29</f>
        <v>40302.966154891066</v>
      </c>
      <c r="BE30" s="214">
        <f t="shared" si="194"/>
        <v>-114.63258057229763</v>
      </c>
      <c r="BF30" s="214">
        <f t="shared" si="194"/>
        <v>0</v>
      </c>
      <c r="BG30" s="215">
        <f t="shared" si="194"/>
        <v>40188.333574318785</v>
      </c>
      <c r="BI30" s="49">
        <f t="shared" ref="BI30:BL30" si="195">BI27-BI29</f>
        <v>44323</v>
      </c>
      <c r="BJ30" s="49">
        <f t="shared" si="195"/>
        <v>-5.4110638062711587</v>
      </c>
      <c r="BK30" s="49">
        <f t="shared" si="195"/>
        <v>0</v>
      </c>
      <c r="BL30" s="55">
        <f t="shared" si="195"/>
        <v>44317.58893619373</v>
      </c>
      <c r="BN30" s="214">
        <f t="shared" ref="BN30:BQ30" si="196">BN27-BN29</f>
        <v>43555</v>
      </c>
      <c r="BO30" s="214">
        <f t="shared" si="196"/>
        <v>332.36422755798776</v>
      </c>
      <c r="BP30" s="214">
        <f t="shared" si="196"/>
        <v>0</v>
      </c>
      <c r="BQ30" s="215">
        <f t="shared" si="196"/>
        <v>43887.364227557991</v>
      </c>
      <c r="BS30" s="197">
        <f t="shared" ref="BS30:BV30" si="197">BS27-BS29</f>
        <v>45717.033845108934</v>
      </c>
      <c r="BT30" s="197">
        <f t="shared" si="197"/>
        <v>-4168.4515999201667</v>
      </c>
      <c r="BU30" s="197">
        <f t="shared" si="197"/>
        <v>0</v>
      </c>
      <c r="BV30" s="292">
        <f t="shared" si="197"/>
        <v>41548.582245188773</v>
      </c>
      <c r="BW30" s="58"/>
      <c r="BX30" s="72">
        <f t="shared" ref="BX30:CA30" si="198">BX27-BX29</f>
        <v>173898</v>
      </c>
      <c r="BY30" s="293">
        <f t="shared" si="198"/>
        <v>-3956.1310167407464</v>
      </c>
      <c r="BZ30" s="72">
        <f t="shared" si="198"/>
        <v>0</v>
      </c>
      <c r="CA30" s="294">
        <f t="shared" si="198"/>
        <v>169941.86898325931</v>
      </c>
      <c r="CC30" s="214">
        <f t="shared" ref="CC30:CF30" si="199">CC27-CC29</f>
        <v>30487</v>
      </c>
      <c r="CD30" s="214">
        <f t="shared" si="199"/>
        <v>-293.81289330205527</v>
      </c>
      <c r="CE30" s="214">
        <f t="shared" si="199"/>
        <v>0</v>
      </c>
      <c r="CF30" s="215">
        <f t="shared" si="199"/>
        <v>30193.187106697937</v>
      </c>
      <c r="CH30" s="49">
        <f t="shared" ref="CH30:CJ30" si="200">CH27-CH29</f>
        <v>40640</v>
      </c>
      <c r="CI30" s="49">
        <f t="shared" si="200"/>
        <v>-467.18710669794473</v>
      </c>
      <c r="CJ30" s="49">
        <f t="shared" si="200"/>
        <v>0</v>
      </c>
      <c r="CK30" s="55">
        <f t="shared" si="179"/>
        <v>40172.812893302056</v>
      </c>
      <c r="CM30" s="214">
        <v>43730</v>
      </c>
      <c r="CN30" s="214">
        <v>17</v>
      </c>
      <c r="CO30" s="214">
        <v>0</v>
      </c>
      <c r="CP30" s="215">
        <v>43747</v>
      </c>
      <c r="CR30" s="197">
        <f t="shared" ref="CR30:CT30" si="201">CR27-CR29</f>
        <v>42150</v>
      </c>
      <c r="CS30" s="197">
        <f t="shared" si="201"/>
        <v>-1694</v>
      </c>
      <c r="CT30" s="197">
        <f t="shared" si="201"/>
        <v>0</v>
      </c>
      <c r="CU30" s="292">
        <f t="shared" si="183"/>
        <v>40456</v>
      </c>
      <c r="CV30" s="58"/>
      <c r="CW30" s="72">
        <f t="shared" ref="CW30:CZ30" si="202">CW27-CW29</f>
        <v>157007</v>
      </c>
      <c r="CX30" s="293">
        <f t="shared" si="202"/>
        <v>-2438</v>
      </c>
      <c r="CY30" s="72">
        <f t="shared" si="202"/>
        <v>0</v>
      </c>
      <c r="CZ30" s="294">
        <f t="shared" si="202"/>
        <v>154569</v>
      </c>
      <c r="DB30" s="214">
        <f t="shared" ref="DB30:DE30" si="203">DB27-DB29</f>
        <v>43080</v>
      </c>
      <c r="DC30" s="214">
        <f t="shared" si="203"/>
        <v>-358</v>
      </c>
      <c r="DD30" s="214">
        <f t="shared" si="203"/>
        <v>0</v>
      </c>
      <c r="DE30" s="215">
        <f t="shared" si="203"/>
        <v>42722</v>
      </c>
      <c r="DG30" s="49">
        <v>46752</v>
      </c>
      <c r="DH30" s="49">
        <v>-382</v>
      </c>
      <c r="DI30" s="49">
        <v>0</v>
      </c>
      <c r="DJ30" s="55">
        <f t="shared" si="184"/>
        <v>46370</v>
      </c>
      <c r="DL30" s="214">
        <v>47340</v>
      </c>
      <c r="DM30" s="214">
        <v>-267</v>
      </c>
      <c r="DN30" s="214">
        <v>0</v>
      </c>
      <c r="DO30" s="215">
        <v>47073</v>
      </c>
      <c r="DQ30" s="197">
        <f t="shared" ref="DQ30:DS30" si="204">DQ27-DQ29</f>
        <v>52585</v>
      </c>
      <c r="DR30" s="197">
        <f t="shared" si="204"/>
        <v>-934</v>
      </c>
      <c r="DS30" s="197">
        <f t="shared" si="204"/>
        <v>0</v>
      </c>
      <c r="DT30" s="292">
        <f t="shared" si="186"/>
        <v>51651</v>
      </c>
      <c r="DU30" s="58"/>
      <c r="DV30" s="72">
        <f t="shared" ref="DV30:DY30" si="205">DV27-DV29</f>
        <v>189757</v>
      </c>
      <c r="DW30" s="293">
        <f t="shared" si="205"/>
        <v>-1941</v>
      </c>
      <c r="DX30" s="72">
        <f t="shared" si="205"/>
        <v>0</v>
      </c>
      <c r="DY30" s="294">
        <f t="shared" si="205"/>
        <v>187816</v>
      </c>
      <c r="DZ30" s="58"/>
      <c r="EA30" s="72">
        <f t="shared" ref="EA30:ED30" si="206">EA27-EA29</f>
        <v>50050</v>
      </c>
      <c r="EB30" s="293">
        <f t="shared" si="206"/>
        <v>-308</v>
      </c>
      <c r="EC30" s="72">
        <f t="shared" si="206"/>
        <v>0</v>
      </c>
      <c r="ED30" s="294">
        <f t="shared" si="206"/>
        <v>49742</v>
      </c>
      <c r="EF30" s="72">
        <f t="shared" ref="EF30:EI30" si="207">EF27-EF29</f>
        <v>51467</v>
      </c>
      <c r="EG30" s="293">
        <f t="shared" si="207"/>
        <v>-463</v>
      </c>
      <c r="EH30" s="72">
        <f t="shared" si="207"/>
        <v>0</v>
      </c>
      <c r="EI30" s="294">
        <f t="shared" si="207"/>
        <v>51004</v>
      </c>
      <c r="EK30" s="72">
        <f t="shared" ref="EK30:EN30" si="208">EK27-EK29</f>
        <v>53718</v>
      </c>
      <c r="EL30" s="293">
        <f t="shared" si="208"/>
        <v>-866</v>
      </c>
      <c r="EM30" s="72">
        <f t="shared" si="208"/>
        <v>0</v>
      </c>
      <c r="EN30" s="294">
        <f t="shared" si="208"/>
        <v>52852</v>
      </c>
      <c r="EP30" s="72">
        <f t="shared" ref="EP30:ES30" si="209">EP27-EP29</f>
        <v>56777</v>
      </c>
      <c r="EQ30" s="293">
        <f t="shared" si="209"/>
        <v>312</v>
      </c>
      <c r="ER30" s="72">
        <f t="shared" si="209"/>
        <v>0</v>
      </c>
      <c r="ES30" s="294">
        <f t="shared" si="209"/>
        <v>57089</v>
      </c>
      <c r="ET30" s="58"/>
      <c r="EU30" s="72">
        <f t="shared" ref="EU30:EX30" si="210">EU27-EU29</f>
        <v>212012</v>
      </c>
      <c r="EV30" s="293">
        <f t="shared" ref="EV30:EW30" si="211">EV27-EV29</f>
        <v>-1325</v>
      </c>
      <c r="EW30" s="72">
        <f t="shared" si="211"/>
        <v>0</v>
      </c>
      <c r="EX30" s="294">
        <f t="shared" si="210"/>
        <v>210687</v>
      </c>
    </row>
    <row r="31" spans="2:154">
      <c r="B31" s="27"/>
      <c r="F31" s="12"/>
      <c r="G31" s="12"/>
      <c r="H31" s="12"/>
      <c r="I31" s="43"/>
      <c r="K31" s="12"/>
      <c r="L31" s="12"/>
      <c r="M31" s="12"/>
      <c r="N31" s="43"/>
      <c r="P31" s="12"/>
      <c r="Q31" s="12"/>
      <c r="R31" s="12"/>
      <c r="S31" s="43"/>
      <c r="U31" s="12"/>
      <c r="V31" s="12"/>
      <c r="W31" s="12"/>
      <c r="X31" s="43"/>
      <c r="Z31" s="12"/>
      <c r="AA31" s="48"/>
      <c r="AB31" s="12"/>
      <c r="AC31" s="43"/>
      <c r="AE31" s="12"/>
      <c r="AF31" s="12"/>
      <c r="AG31" s="12"/>
      <c r="AH31" s="43"/>
      <c r="AJ31" s="12"/>
      <c r="AK31" s="12"/>
      <c r="AL31" s="12"/>
      <c r="AM31" s="43"/>
      <c r="AO31" s="180"/>
      <c r="AP31" s="180"/>
      <c r="AQ31" s="180"/>
      <c r="AR31" s="213"/>
      <c r="AT31" s="180"/>
      <c r="AU31" s="180"/>
      <c r="AV31" s="180"/>
      <c r="AW31" s="213"/>
      <c r="AY31" s="12"/>
      <c r="AZ31" s="48"/>
      <c r="BA31" s="12"/>
      <c r="BB31" s="43"/>
      <c r="BD31" s="180"/>
      <c r="BE31" s="180"/>
      <c r="BF31" s="180"/>
      <c r="BG31" s="213"/>
      <c r="BI31" s="12"/>
      <c r="BJ31" s="12"/>
      <c r="BK31" s="12"/>
      <c r="BL31" s="43"/>
      <c r="BN31" s="180"/>
      <c r="BO31" s="180"/>
      <c r="BP31" s="180"/>
      <c r="BQ31" s="213"/>
      <c r="BS31" s="194"/>
      <c r="BT31" s="194"/>
      <c r="BU31" s="194"/>
      <c r="BV31" s="290"/>
      <c r="BW31" s="58"/>
      <c r="BX31" s="83"/>
      <c r="BY31" s="298"/>
      <c r="BZ31" s="83"/>
      <c r="CA31" s="291"/>
      <c r="CC31" s="180"/>
      <c r="CD31" s="180"/>
      <c r="CE31" s="180"/>
      <c r="CF31" s="213"/>
      <c r="CH31" s="12"/>
      <c r="CI31" s="12"/>
      <c r="CJ31" s="12"/>
      <c r="CK31" s="43"/>
      <c r="CM31" s="180"/>
      <c r="CN31" s="180"/>
      <c r="CO31" s="180"/>
      <c r="CP31" s="213"/>
      <c r="CR31" s="194"/>
      <c r="CS31" s="194"/>
      <c r="CT31" s="194"/>
      <c r="CU31" s="290"/>
      <c r="CV31" s="58"/>
      <c r="CW31" s="83"/>
      <c r="CX31" s="298"/>
      <c r="CY31" s="83"/>
      <c r="CZ31" s="291"/>
      <c r="DB31" s="180"/>
      <c r="DC31" s="180"/>
      <c r="DD31" s="180"/>
      <c r="DE31" s="213"/>
      <c r="DG31" s="12"/>
      <c r="DH31" s="12"/>
      <c r="DI31" s="12"/>
      <c r="DJ31" s="43"/>
      <c r="DL31" s="180"/>
      <c r="DM31" s="180"/>
      <c r="DN31" s="180"/>
      <c r="DO31" s="213"/>
      <c r="DQ31" s="194"/>
      <c r="DR31" s="194"/>
      <c r="DS31" s="194"/>
      <c r="DT31" s="290"/>
      <c r="DU31" s="58"/>
      <c r="DV31" s="83"/>
      <c r="DW31" s="298"/>
      <c r="DX31" s="83"/>
      <c r="DY31" s="291"/>
      <c r="DZ31" s="58"/>
      <c r="EA31" s="83"/>
      <c r="EB31" s="298"/>
      <c r="EC31" s="83"/>
      <c r="ED31" s="291"/>
      <c r="EF31" s="83"/>
      <c r="EG31" s="298"/>
      <c r="EH31" s="83"/>
      <c r="EI31" s="291"/>
      <c r="EK31" s="83"/>
      <c r="EL31" s="298"/>
      <c r="EM31" s="83"/>
      <c r="EN31" s="291"/>
      <c r="EP31" s="83"/>
      <c r="EQ31" s="298"/>
      <c r="ER31" s="83"/>
      <c r="ES31" s="291"/>
      <c r="ET31" s="58"/>
      <c r="EU31" s="83"/>
      <c r="EV31" s="298"/>
      <c r="EW31" s="83"/>
      <c r="EX31" s="291"/>
    </row>
    <row r="32" spans="2:154">
      <c r="B32" s="114" t="s">
        <v>343</v>
      </c>
      <c r="F32" s="12"/>
      <c r="G32" s="12"/>
      <c r="H32" s="12"/>
      <c r="I32" s="53">
        <v>6361.8879732060577</v>
      </c>
      <c r="K32" s="12"/>
      <c r="L32" s="12"/>
      <c r="M32" s="12"/>
      <c r="N32" s="53">
        <v>9966.7255259180401</v>
      </c>
      <c r="P32" s="12"/>
      <c r="Q32" s="12"/>
      <c r="R32" s="12"/>
      <c r="S32" s="53">
        <v>7176.9240860093523</v>
      </c>
      <c r="U32" s="12"/>
      <c r="V32" s="12"/>
      <c r="W32" s="12"/>
      <c r="X32" s="53">
        <v>7059.0242128552218</v>
      </c>
      <c r="Z32" s="12"/>
      <c r="AA32" s="12"/>
      <c r="AB32" s="12"/>
      <c r="AC32" s="53">
        <f t="shared" ref="AC32:AC33" si="212">I32+N32+S32+X32</f>
        <v>30564.561797988674</v>
      </c>
      <c r="AE32" s="12"/>
      <c r="AF32" s="12"/>
      <c r="AG32" s="12"/>
      <c r="AH32" s="53">
        <v>7683.0199806344099</v>
      </c>
      <c r="AJ32" s="12"/>
      <c r="AK32" s="12"/>
      <c r="AL32" s="12"/>
      <c r="AM32" s="53">
        <v>8087.0732193826207</v>
      </c>
      <c r="AO32" s="180"/>
      <c r="AP32" s="180"/>
      <c r="AQ32" s="180"/>
      <c r="AR32" s="216">
        <v>7731.2107112558788</v>
      </c>
      <c r="AT32" s="180"/>
      <c r="AU32" s="180"/>
      <c r="AV32" s="180"/>
      <c r="AW32" s="216">
        <v>6803.9196392620852</v>
      </c>
      <c r="AY32" s="12"/>
      <c r="AZ32" s="12"/>
      <c r="BA32" s="12"/>
      <c r="BB32" s="53">
        <f t="shared" ref="BB32:BB33" si="213">AH32+AM32+AR32+AW32</f>
        <v>30305.223550534996</v>
      </c>
      <c r="BD32" s="180"/>
      <c r="BE32" s="180"/>
      <c r="BF32" s="180"/>
      <c r="BG32" s="216">
        <v>8641.6186304600105</v>
      </c>
      <c r="BI32" s="12"/>
      <c r="BJ32" s="12"/>
      <c r="BK32" s="12"/>
      <c r="BL32" s="53">
        <v>11654</v>
      </c>
      <c r="BN32" s="180"/>
      <c r="BO32" s="180"/>
      <c r="BP32" s="180"/>
      <c r="BQ32" s="216">
        <v>9018</v>
      </c>
      <c r="BS32" s="194"/>
      <c r="BT32" s="194"/>
      <c r="BU32" s="194"/>
      <c r="BV32" s="295">
        <f t="shared" ref="BV32:BV33" si="214">CA32-BQ32-BL32-BG32</f>
        <v>8206.3813695399895</v>
      </c>
      <c r="BW32" s="58"/>
      <c r="BX32" s="83"/>
      <c r="BY32" s="83"/>
      <c r="BZ32" s="83"/>
      <c r="CA32" s="297">
        <v>37520</v>
      </c>
      <c r="CC32" s="180"/>
      <c r="CD32" s="180"/>
      <c r="CE32" s="180"/>
      <c r="CF32" s="216">
        <v>11653</v>
      </c>
      <c r="CH32" s="12">
        <v>0</v>
      </c>
      <c r="CI32" s="12">
        <v>0</v>
      </c>
      <c r="CJ32" s="12">
        <v>0</v>
      </c>
      <c r="CK32" s="53">
        <v>7615</v>
      </c>
      <c r="CM32" s="180">
        <v>0</v>
      </c>
      <c r="CN32" s="180">
        <v>0</v>
      </c>
      <c r="CO32" s="180">
        <v>0</v>
      </c>
      <c r="CP32" s="216">
        <v>9357</v>
      </c>
      <c r="CR32" s="194">
        <v>0</v>
      </c>
      <c r="CS32" s="194">
        <v>0</v>
      </c>
      <c r="CT32" s="194">
        <v>0</v>
      </c>
      <c r="CU32" s="295">
        <f t="shared" si="182"/>
        <v>9605</v>
      </c>
      <c r="CV32" s="58"/>
      <c r="CW32" s="83"/>
      <c r="CX32" s="83"/>
      <c r="CY32" s="83"/>
      <c r="CZ32" s="297">
        <v>38230</v>
      </c>
      <c r="DB32" s="180">
        <v>0</v>
      </c>
      <c r="DC32" s="180">
        <v>0</v>
      </c>
      <c r="DD32" s="180">
        <v>0</v>
      </c>
      <c r="DE32" s="216">
        <v>13092</v>
      </c>
      <c r="DG32" s="12">
        <v>0</v>
      </c>
      <c r="DH32" s="12">
        <v>0</v>
      </c>
      <c r="DI32" s="12">
        <v>0</v>
      </c>
      <c r="DJ32" s="53">
        <v>11409</v>
      </c>
      <c r="DL32" s="180">
        <v>0</v>
      </c>
      <c r="DM32" s="180">
        <v>0</v>
      </c>
      <c r="DN32" s="180">
        <v>0</v>
      </c>
      <c r="DO32" s="216">
        <v>9844</v>
      </c>
      <c r="DQ32" s="194">
        <v>0</v>
      </c>
      <c r="DR32" s="194">
        <v>0</v>
      </c>
      <c r="DS32" s="194">
        <v>0</v>
      </c>
      <c r="DT32" s="295">
        <f t="shared" ref="DT32:DT34" si="215">DY32-DE32-DJ32-DO32</f>
        <v>9820</v>
      </c>
      <c r="DU32" s="58"/>
      <c r="DV32" s="83"/>
      <c r="DW32" s="83"/>
      <c r="DX32" s="83"/>
      <c r="DY32" s="297">
        <v>44165</v>
      </c>
      <c r="DZ32" s="58"/>
      <c r="EA32" s="83"/>
      <c r="EB32" s="83"/>
      <c r="EC32" s="83"/>
      <c r="ED32" s="297">
        <v>13693</v>
      </c>
      <c r="EF32" s="83"/>
      <c r="EG32" s="83"/>
      <c r="EH32" s="83"/>
      <c r="EI32" s="297">
        <v>12565</v>
      </c>
      <c r="EK32" s="83"/>
      <c r="EL32" s="83"/>
      <c r="EM32" s="83"/>
      <c r="EN32" s="297">
        <v>11695</v>
      </c>
      <c r="EP32" s="83"/>
      <c r="EQ32" s="83"/>
      <c r="ER32" s="83"/>
      <c r="ES32" s="297">
        <f t="shared" ref="ES32:ES33" si="216">EX32-ED32-EI32-EN32</f>
        <v>11780</v>
      </c>
      <c r="ET32" s="58"/>
      <c r="EU32" s="83"/>
      <c r="EV32" s="83"/>
      <c r="EW32" s="83"/>
      <c r="EX32" s="297">
        <v>49733</v>
      </c>
    </row>
    <row r="33" spans="2:154">
      <c r="B33" s="23" t="s">
        <v>54</v>
      </c>
      <c r="F33" s="12"/>
      <c r="G33" s="12"/>
      <c r="H33" s="12"/>
      <c r="I33" s="53">
        <v>3923.5386174997802</v>
      </c>
      <c r="K33" s="12"/>
      <c r="L33" s="12"/>
      <c r="M33" s="12"/>
      <c r="N33" s="53">
        <v>3696.1221201541389</v>
      </c>
      <c r="P33" s="12"/>
      <c r="Q33" s="12"/>
      <c r="R33" s="12"/>
      <c r="S33" s="53">
        <v>3926.7114848793076</v>
      </c>
      <c r="U33" s="12"/>
      <c r="V33" s="12"/>
      <c r="W33" s="12"/>
      <c r="X33" s="53">
        <v>3958.3457444273208</v>
      </c>
      <c r="Z33" s="12"/>
      <c r="AA33" s="12"/>
      <c r="AB33" s="12"/>
      <c r="AC33" s="53">
        <f t="shared" si="212"/>
        <v>15504.717966960548</v>
      </c>
      <c r="AE33" s="12"/>
      <c r="AF33" s="12"/>
      <c r="AG33" s="12"/>
      <c r="AH33" s="53">
        <v>3877.9406411783066</v>
      </c>
      <c r="AJ33" s="12"/>
      <c r="AK33" s="12"/>
      <c r="AL33" s="12"/>
      <c r="AM33" s="53">
        <v>4043.6704385630092</v>
      </c>
      <c r="AO33" s="180"/>
      <c r="AP33" s="180"/>
      <c r="AQ33" s="180"/>
      <c r="AR33" s="216">
        <v>3945.7040351456899</v>
      </c>
      <c r="AT33" s="180"/>
      <c r="AU33" s="180"/>
      <c r="AV33" s="180"/>
      <c r="AW33" s="216">
        <v>3915.9625399632359</v>
      </c>
      <c r="AY33" s="12"/>
      <c r="AZ33" s="12"/>
      <c r="BA33" s="12"/>
      <c r="BB33" s="53">
        <f t="shared" si="213"/>
        <v>15783.277654850241</v>
      </c>
      <c r="BD33" s="180"/>
      <c r="BE33" s="180"/>
      <c r="BF33" s="180"/>
      <c r="BG33" s="216">
        <v>3937.5139090699663</v>
      </c>
      <c r="BI33" s="12"/>
      <c r="BJ33" s="12"/>
      <c r="BK33" s="12"/>
      <c r="BL33" s="53">
        <v>3923</v>
      </c>
      <c r="BN33" s="180"/>
      <c r="BO33" s="180"/>
      <c r="BP33" s="180"/>
      <c r="BQ33" s="216">
        <v>3963</v>
      </c>
      <c r="BS33" s="194"/>
      <c r="BT33" s="194"/>
      <c r="BU33" s="194"/>
      <c r="BV33" s="295">
        <f t="shared" si="214"/>
        <v>3829.4860909300337</v>
      </c>
      <c r="BW33" s="58"/>
      <c r="BX33" s="83"/>
      <c r="BY33" s="83"/>
      <c r="BZ33" s="83"/>
      <c r="CA33" s="297">
        <v>15653</v>
      </c>
      <c r="CC33" s="180"/>
      <c r="CD33" s="180"/>
      <c r="CE33" s="180"/>
      <c r="CF33" s="216">
        <v>3720</v>
      </c>
      <c r="CH33" s="12">
        <v>0</v>
      </c>
      <c r="CI33" s="12">
        <v>0</v>
      </c>
      <c r="CJ33" s="12">
        <v>0</v>
      </c>
      <c r="CK33" s="53">
        <v>3329</v>
      </c>
      <c r="CM33" s="180">
        <v>0</v>
      </c>
      <c r="CN33" s="180">
        <v>0</v>
      </c>
      <c r="CO33" s="180">
        <v>0</v>
      </c>
      <c r="CP33" s="216">
        <v>3347</v>
      </c>
      <c r="CR33" s="194">
        <v>0</v>
      </c>
      <c r="CS33" s="194">
        <v>0</v>
      </c>
      <c r="CT33" s="194">
        <v>0</v>
      </c>
      <c r="CU33" s="295">
        <f t="shared" si="182"/>
        <v>3326</v>
      </c>
      <c r="CV33" s="58"/>
      <c r="CW33" s="83"/>
      <c r="CX33" s="83"/>
      <c r="CY33" s="83"/>
      <c r="CZ33" s="297">
        <v>13722</v>
      </c>
      <c r="DB33" s="180">
        <v>0</v>
      </c>
      <c r="DC33" s="180">
        <v>0</v>
      </c>
      <c r="DD33" s="180">
        <v>0</v>
      </c>
      <c r="DE33" s="216">
        <v>2873</v>
      </c>
      <c r="DG33" s="12">
        <v>0</v>
      </c>
      <c r="DH33" s="12">
        <v>0</v>
      </c>
      <c r="DI33" s="12">
        <v>0</v>
      </c>
      <c r="DJ33" s="53">
        <v>2823</v>
      </c>
      <c r="DL33" s="180">
        <v>0</v>
      </c>
      <c r="DM33" s="180">
        <v>0</v>
      </c>
      <c r="DN33" s="180">
        <v>0</v>
      </c>
      <c r="DO33" s="216">
        <v>2898</v>
      </c>
      <c r="DQ33" s="194">
        <v>0</v>
      </c>
      <c r="DR33" s="194">
        <v>0</v>
      </c>
      <c r="DS33" s="194">
        <v>0</v>
      </c>
      <c r="DT33" s="295">
        <f t="shared" si="215"/>
        <v>2956</v>
      </c>
      <c r="DU33" s="58"/>
      <c r="DV33" s="83"/>
      <c r="DW33" s="83"/>
      <c r="DX33" s="83"/>
      <c r="DY33" s="297">
        <v>11550</v>
      </c>
      <c r="DZ33" s="58"/>
      <c r="EA33" s="83"/>
      <c r="EB33" s="83"/>
      <c r="EC33" s="83"/>
      <c r="ED33" s="297">
        <v>2986</v>
      </c>
      <c r="EF33" s="83"/>
      <c r="EG33" s="83"/>
      <c r="EH33" s="83"/>
      <c r="EI33" s="297">
        <v>5273</v>
      </c>
      <c r="EK33" s="83"/>
      <c r="EL33" s="83"/>
      <c r="EM33" s="83"/>
      <c r="EN33" s="297">
        <v>6482</v>
      </c>
      <c r="EP33" s="83"/>
      <c r="EQ33" s="83"/>
      <c r="ER33" s="83"/>
      <c r="ES33" s="297">
        <f t="shared" si="216"/>
        <v>8905</v>
      </c>
      <c r="ET33" s="58"/>
      <c r="EU33" s="83"/>
      <c r="EV33" s="83"/>
      <c r="EW33" s="83"/>
      <c r="EX33" s="297">
        <v>23646</v>
      </c>
    </row>
    <row r="34" spans="2:154" s="56" customFormat="1">
      <c r="B34" s="139" t="s">
        <v>339</v>
      </c>
      <c r="D34" s="56">
        <f>+D30-D32-D33</f>
        <v>0</v>
      </c>
      <c r="E34" s="138"/>
      <c r="F34" s="139"/>
      <c r="G34" s="141"/>
      <c r="H34" s="139"/>
      <c r="I34" s="141">
        <v>16695.905087744733</v>
      </c>
      <c r="J34" s="138"/>
      <c r="K34" s="139"/>
      <c r="L34" s="141"/>
      <c r="M34" s="141"/>
      <c r="N34" s="141">
        <f>+N30-N32-N33</f>
        <v>18926.263073678147</v>
      </c>
      <c r="O34" s="138"/>
      <c r="P34" s="139"/>
      <c r="Q34" s="141"/>
      <c r="R34" s="139"/>
      <c r="S34" s="141">
        <f>+S30-S32-S33</f>
        <v>26285.879348105565</v>
      </c>
      <c r="T34" s="7"/>
      <c r="U34" s="139"/>
      <c r="V34" s="139"/>
      <c r="W34" s="139"/>
      <c r="X34" s="141">
        <v>24528.077512813223</v>
      </c>
      <c r="Y34" s="56">
        <f>+Y30-Y32-Y33</f>
        <v>0</v>
      </c>
      <c r="Z34" s="139"/>
      <c r="AA34" s="140"/>
      <c r="AB34" s="139"/>
      <c r="AC34" s="141">
        <f>+AC30-AC32-AC33</f>
        <v>86436.125022341643</v>
      </c>
      <c r="AE34" s="139"/>
      <c r="AF34" s="139"/>
      <c r="AG34" s="139"/>
      <c r="AH34" s="141">
        <f>+AH30-AH32-AH33</f>
        <v>22383.638049566085</v>
      </c>
      <c r="AJ34" s="139"/>
      <c r="AK34" s="139"/>
      <c r="AL34" s="139"/>
      <c r="AM34" s="141">
        <f>+AM30-AM32-AM33</f>
        <v>24794.29083434429</v>
      </c>
      <c r="AO34" s="217"/>
      <c r="AP34" s="217"/>
      <c r="AQ34" s="217"/>
      <c r="AR34" s="218">
        <f>+AR30-AR32-AR33</f>
        <v>28583.095100466118</v>
      </c>
      <c r="AT34" s="217"/>
      <c r="AU34" s="217"/>
      <c r="AV34" s="217"/>
      <c r="AW34" s="218">
        <f>+AW30-AW32-AW33</f>
        <v>29671.918779315725</v>
      </c>
      <c r="AY34" s="139"/>
      <c r="AZ34" s="140"/>
      <c r="BA34" s="139"/>
      <c r="BB34" s="141">
        <f>+BB30-BB32-BB33</f>
        <v>105432.94276369228</v>
      </c>
      <c r="BD34" s="217"/>
      <c r="BE34" s="217"/>
      <c r="BF34" s="217"/>
      <c r="BG34" s="218">
        <f>+BG30-BG32-BG33</f>
        <v>27609.201034788806</v>
      </c>
      <c r="BI34" s="139"/>
      <c r="BJ34" s="139"/>
      <c r="BK34" s="139"/>
      <c r="BL34" s="141">
        <f>+BL30-BL32-BL33</f>
        <v>28740.58893619373</v>
      </c>
      <c r="BN34" s="217"/>
      <c r="BO34" s="217"/>
      <c r="BP34" s="217"/>
      <c r="BQ34" s="218">
        <f>+BQ30-BQ32-BQ33</f>
        <v>30906.364227557991</v>
      </c>
      <c r="BS34" s="299"/>
      <c r="BT34" s="299"/>
      <c r="BU34" s="299"/>
      <c r="BV34" s="300">
        <f>+BV30-BV32-BV33</f>
        <v>29512.714784718752</v>
      </c>
      <c r="BW34" s="301"/>
      <c r="BX34" s="302"/>
      <c r="BY34" s="303"/>
      <c r="BZ34" s="302"/>
      <c r="CA34" s="304">
        <f>+CA30-CA32-CA33</f>
        <v>116768.86898325931</v>
      </c>
      <c r="CC34" s="217"/>
      <c r="CD34" s="217"/>
      <c r="CE34" s="217"/>
      <c r="CF34" s="218">
        <f>+CF30-CF32-CF33</f>
        <v>14820.187106697937</v>
      </c>
      <c r="CH34" s="139">
        <v>0</v>
      </c>
      <c r="CI34" s="139">
        <v>0</v>
      </c>
      <c r="CJ34" s="139">
        <v>0</v>
      </c>
      <c r="CK34" s="141">
        <v>29228.812893302063</v>
      </c>
      <c r="CM34" s="217">
        <v>0</v>
      </c>
      <c r="CN34" s="217">
        <v>0</v>
      </c>
      <c r="CO34" s="217">
        <v>0</v>
      </c>
      <c r="CP34" s="218">
        <v>31043</v>
      </c>
      <c r="CR34" s="299">
        <f t="shared" ref="CR34" si="217">CW34-CC34-CH34-CM34</f>
        <v>0</v>
      </c>
      <c r="CS34" s="299">
        <f t="shared" ref="CS34" si="218">CX34-CD34-CI34-CN34</f>
        <v>0</v>
      </c>
      <c r="CT34" s="299">
        <f t="shared" ref="CT34" si="219">CY34-CE34-CJ34-CO34</f>
        <v>0</v>
      </c>
      <c r="CU34" s="300">
        <f t="shared" si="182"/>
        <v>27525</v>
      </c>
      <c r="CV34" s="301"/>
      <c r="CW34" s="302"/>
      <c r="CX34" s="303"/>
      <c r="CY34" s="302"/>
      <c r="CZ34" s="304">
        <f>+CZ30-CZ32-CZ33</f>
        <v>102617</v>
      </c>
      <c r="DB34" s="217"/>
      <c r="DC34" s="217"/>
      <c r="DD34" s="217"/>
      <c r="DE34" s="218">
        <f>+DE30-DE32-DE33</f>
        <v>26757</v>
      </c>
      <c r="DG34" s="139"/>
      <c r="DH34" s="139"/>
      <c r="DI34" s="139"/>
      <c r="DJ34" s="141">
        <v>32138</v>
      </c>
      <c r="DL34" s="217">
        <v>0</v>
      </c>
      <c r="DM34" s="217">
        <v>0</v>
      </c>
      <c r="DN34" s="217">
        <v>0</v>
      </c>
      <c r="DO34" s="218">
        <v>34331</v>
      </c>
      <c r="DQ34" s="299">
        <f t="shared" ref="DQ34:DS34" si="220">DV34-DB34-DG34-DL34</f>
        <v>0</v>
      </c>
      <c r="DR34" s="299">
        <f t="shared" si="220"/>
        <v>0</v>
      </c>
      <c r="DS34" s="299">
        <f t="shared" si="220"/>
        <v>0</v>
      </c>
      <c r="DT34" s="300">
        <f t="shared" si="215"/>
        <v>38875</v>
      </c>
      <c r="DU34" s="301"/>
      <c r="DV34" s="302"/>
      <c r="DW34" s="303"/>
      <c r="DX34" s="302"/>
      <c r="DY34" s="304">
        <f>+DY30-DY32-DY33</f>
        <v>132101</v>
      </c>
      <c r="DZ34" s="301"/>
      <c r="EA34" s="302"/>
      <c r="EB34" s="303"/>
      <c r="EC34" s="302"/>
      <c r="ED34" s="304">
        <f>+ED30-ED32-ED33</f>
        <v>33063</v>
      </c>
      <c r="EF34" s="302"/>
      <c r="EG34" s="303"/>
      <c r="EH34" s="302"/>
      <c r="EI34" s="304">
        <f>+EI30-EI32-EI33</f>
        <v>33166</v>
      </c>
      <c r="EK34" s="302"/>
      <c r="EL34" s="303"/>
      <c r="EM34" s="302"/>
      <c r="EN34" s="304">
        <f>+EN30-EN32-EN33</f>
        <v>34675</v>
      </c>
      <c r="EP34" s="302"/>
      <c r="EQ34" s="303"/>
      <c r="ER34" s="302"/>
      <c r="ES34" s="304">
        <f>+ES30-ES32-ES33</f>
        <v>36404</v>
      </c>
      <c r="ET34" s="301"/>
      <c r="EU34" s="302"/>
      <c r="EV34" s="303"/>
      <c r="EW34" s="302"/>
      <c r="EX34" s="304">
        <f>+EX30-EX32-EX33</f>
        <v>137308</v>
      </c>
    </row>
  </sheetData>
  <mergeCells count="31">
    <mergeCell ref="B11:B12"/>
    <mergeCell ref="F11:I11"/>
    <mergeCell ref="BS11:BV11"/>
    <mergeCell ref="BX11:CA11"/>
    <mergeCell ref="AT11:AW11"/>
    <mergeCell ref="AY11:BB11"/>
    <mergeCell ref="AE11:AH11"/>
    <mergeCell ref="AO11:AR11"/>
    <mergeCell ref="AJ11:AM11"/>
    <mergeCell ref="P11:S11"/>
    <mergeCell ref="K11:N11"/>
    <mergeCell ref="BD11:BG11"/>
    <mergeCell ref="BI11:BL11"/>
    <mergeCell ref="BN11:BQ11"/>
    <mergeCell ref="U11:X11"/>
    <mergeCell ref="Z11:AC11"/>
    <mergeCell ref="CC11:CF11"/>
    <mergeCell ref="CH11:CK11"/>
    <mergeCell ref="CM11:CP11"/>
    <mergeCell ref="CR11:CU11"/>
    <mergeCell ref="CW11:CZ11"/>
    <mergeCell ref="EF11:EI11"/>
    <mergeCell ref="EU11:EX11"/>
    <mergeCell ref="EA11:ED11"/>
    <mergeCell ref="DB11:DE11"/>
    <mergeCell ref="DG11:DJ11"/>
    <mergeCell ref="DL11:DO11"/>
    <mergeCell ref="DQ11:DT11"/>
    <mergeCell ref="DV11:DY11"/>
    <mergeCell ref="EK11:EN11"/>
    <mergeCell ref="EP11:ES11"/>
  </mergeCells>
  <hyperlinks>
    <hyperlink ref="EX3" location="Contents!A1" display="Back" xr:uid="{00000000-0004-0000-0700-000000000000}"/>
  </hyperlinks>
  <printOptions horizontalCentered="1" verticalCentered="1"/>
  <pageMargins left="0.25" right="0.25" top="0.75" bottom="0.75" header="0.3" footer="0.3"/>
  <pageSetup paperSize="9" scale="1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5:AN28"/>
  <sheetViews>
    <sheetView showGridLines="0" view="pageBreakPreview" zoomScale="90" zoomScaleNormal="80" zoomScaleSheetLayoutView="90" workbookViewId="0">
      <pane xSplit="2" ySplit="10" topLeftCell="C11" activePane="bottomRight" state="frozen"/>
      <selection activeCell="B78" sqref="B78"/>
      <selection pane="topRight" activeCell="B78" sqref="B78"/>
      <selection pane="bottomLeft" activeCell="B78" sqref="B78"/>
      <selection pane="bottomRight" activeCell="Z37" sqref="Z37"/>
    </sheetView>
  </sheetViews>
  <sheetFormatPr defaultColWidth="14.42578125" defaultRowHeight="12.75"/>
  <cols>
    <col min="1" max="1" width="1" style="37" customWidth="1"/>
    <col min="2" max="2" width="15.7109375" style="37" customWidth="1"/>
    <col min="3" max="5" width="0.42578125" style="37" customWidth="1"/>
    <col min="6" max="9" width="13.85546875" style="37" hidden="1" customWidth="1"/>
    <col min="10" max="10" width="13.85546875" style="37" customWidth="1"/>
    <col min="11" max="11" width="0.42578125" style="37" customWidth="1"/>
    <col min="12" max="15" width="13.85546875" style="37" hidden="1" customWidth="1"/>
    <col min="16" max="16" width="13.85546875" style="37" customWidth="1"/>
    <col min="17" max="17" width="0.42578125" style="37" customWidth="1"/>
    <col min="18" max="21" width="13.85546875" style="37" hidden="1" customWidth="1"/>
    <col min="22" max="22" width="13.85546875" style="37" customWidth="1"/>
    <col min="23" max="23" width="0.42578125" style="37" customWidth="1"/>
    <col min="24" max="28" width="13.85546875" style="37" customWidth="1"/>
    <col min="29" max="29" width="0.42578125" style="37" customWidth="1"/>
    <col min="30" max="33" width="13.85546875" style="37" hidden="1" customWidth="1"/>
    <col min="34" max="34" width="13.85546875" style="37" customWidth="1"/>
    <col min="35" max="35" width="0.42578125" style="37" customWidth="1"/>
    <col min="36" max="40" width="13.85546875" style="37" customWidth="1"/>
    <col min="41" max="16384" width="14.42578125" style="37"/>
  </cols>
  <sheetData>
    <row r="5" spans="1:40">
      <c r="AH5" s="156"/>
      <c r="AJ5" s="156"/>
      <c r="AK5" s="156"/>
      <c r="AL5" s="156"/>
      <c r="AM5" s="156"/>
      <c r="AN5" s="104" t="s">
        <v>81</v>
      </c>
    </row>
    <row r="7" spans="1:40" s="38" customFormat="1">
      <c r="B7" s="39"/>
    </row>
    <row r="8" spans="1:40">
      <c r="B8" s="22" t="s">
        <v>66</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row>
    <row r="10" spans="1:40" s="41" customFormat="1" ht="51.75" customHeight="1">
      <c r="A10" s="40"/>
      <c r="B10" s="101"/>
      <c r="E10" s="7"/>
      <c r="F10" s="98" t="s">
        <v>243</v>
      </c>
      <c r="G10" s="98" t="s">
        <v>244</v>
      </c>
      <c r="H10" s="98" t="s">
        <v>245</v>
      </c>
      <c r="I10" s="98" t="s">
        <v>246</v>
      </c>
      <c r="J10" s="97" t="s">
        <v>247</v>
      </c>
      <c r="K10" s="7"/>
      <c r="L10" s="98" t="s">
        <v>269</v>
      </c>
      <c r="M10" s="98" t="s">
        <v>270</v>
      </c>
      <c r="N10" s="98" t="s">
        <v>271</v>
      </c>
      <c r="O10" s="98" t="s">
        <v>272</v>
      </c>
      <c r="P10" s="97" t="s">
        <v>273</v>
      </c>
      <c r="Q10" s="7"/>
      <c r="R10" s="98" t="s">
        <v>293</v>
      </c>
      <c r="S10" s="98" t="s">
        <v>294</v>
      </c>
      <c r="T10" s="98" t="s">
        <v>295</v>
      </c>
      <c r="U10" s="98" t="s">
        <v>296</v>
      </c>
      <c r="V10" s="97" t="s">
        <v>297</v>
      </c>
      <c r="W10" s="7"/>
      <c r="X10" s="98" t="s">
        <v>319</v>
      </c>
      <c r="Y10" s="98" t="s">
        <v>320</v>
      </c>
      <c r="Z10" s="98" t="s">
        <v>321</v>
      </c>
      <c r="AA10" s="98" t="s">
        <v>322</v>
      </c>
      <c r="AB10" s="97" t="s">
        <v>323</v>
      </c>
      <c r="AC10" s="7"/>
      <c r="AD10" s="98" t="s">
        <v>356</v>
      </c>
      <c r="AE10" s="98" t="s">
        <v>357</v>
      </c>
      <c r="AF10" s="98" t="s">
        <v>358</v>
      </c>
      <c r="AG10" s="98" t="s">
        <v>359</v>
      </c>
      <c r="AH10" s="97" t="s">
        <v>360</v>
      </c>
      <c r="AI10" s="7"/>
      <c r="AJ10" s="98" t="s">
        <v>381</v>
      </c>
      <c r="AK10" s="98" t="s">
        <v>387</v>
      </c>
      <c r="AL10" s="98" t="s">
        <v>396</v>
      </c>
      <c r="AM10" s="98" t="s">
        <v>414</v>
      </c>
      <c r="AN10" s="98" t="s">
        <v>384</v>
      </c>
    </row>
    <row r="11" spans="1:40">
      <c r="A11" s="2"/>
      <c r="B11" s="12"/>
      <c r="F11" s="25"/>
      <c r="G11" s="25"/>
      <c r="H11" s="25"/>
      <c r="I11" s="25"/>
      <c r="J11" s="25"/>
      <c r="L11" s="25"/>
      <c r="M11" s="25"/>
      <c r="N11" s="25"/>
      <c r="O11" s="25"/>
      <c r="P11" s="25"/>
      <c r="R11" s="25"/>
      <c r="S11" s="25"/>
      <c r="T11" s="25"/>
      <c r="U11" s="25"/>
      <c r="V11" s="25"/>
      <c r="X11" s="25"/>
      <c r="Y11" s="25"/>
      <c r="Z11" s="25"/>
      <c r="AA11" s="25"/>
      <c r="AB11" s="25"/>
      <c r="AD11" s="25"/>
      <c r="AE11" s="25"/>
      <c r="AF11" s="25"/>
      <c r="AG11" s="25"/>
      <c r="AH11" s="25"/>
      <c r="AJ11" s="25"/>
      <c r="AK11" s="25"/>
      <c r="AL11" s="25"/>
      <c r="AM11" s="25"/>
      <c r="AN11" s="25"/>
    </row>
    <row r="12" spans="1:40">
      <c r="A12" s="2"/>
      <c r="B12" s="15" t="s">
        <v>93</v>
      </c>
      <c r="C12" s="3"/>
      <c r="D12" s="154"/>
      <c r="E12" s="154"/>
      <c r="F12" s="153">
        <v>64.496950716866664</v>
      </c>
      <c r="G12" s="153">
        <v>64.257107974899995</v>
      </c>
      <c r="H12" s="153">
        <v>64.754099462366668</v>
      </c>
      <c r="I12" s="153">
        <v>64.337194700466668</v>
      </c>
      <c r="J12" s="153">
        <v>64.461338213649995</v>
      </c>
      <c r="K12" s="154"/>
      <c r="L12" s="153">
        <v>66.978966845900004</v>
      </c>
      <c r="M12" s="153">
        <v>70.117592293900003</v>
      </c>
      <c r="N12" s="211">
        <v>72.057856630833328</v>
      </c>
      <c r="O12" s="153">
        <v>70.508496141239945</v>
      </c>
      <c r="P12" s="153">
        <f>+AVERAGE(L12:O12)</f>
        <v>69.915727977968317</v>
      </c>
      <c r="Q12" s="154"/>
      <c r="R12" s="153">
        <v>69.582435931900008</v>
      </c>
      <c r="S12" s="153">
        <v>70.416303763466672</v>
      </c>
      <c r="T12" s="211">
        <v>71.231246415770585</v>
      </c>
      <c r="U12" s="153">
        <v>72.415906562843006</v>
      </c>
      <c r="V12" s="153">
        <v>70.911473168495078</v>
      </c>
      <c r="W12" s="154"/>
      <c r="X12" s="153">
        <v>75.909310035842267</v>
      </c>
      <c r="Y12" s="153">
        <v>74.424594982078858</v>
      </c>
      <c r="Z12" s="211">
        <v>73.794063620071682</v>
      </c>
      <c r="AA12" s="153">
        <v>72.873269969278041</v>
      </c>
      <c r="AB12" s="153">
        <v>74.250309651817702</v>
      </c>
      <c r="AC12" s="154"/>
      <c r="AD12" s="153">
        <v>73.768235663082436</v>
      </c>
      <c r="AE12" s="153">
        <v>74.105083333333326</v>
      </c>
      <c r="AF12" s="211">
        <v>74.927333333333323</v>
      </c>
      <c r="AG12" s="153">
        <v>75.16784754223518</v>
      </c>
      <c r="AH12" s="153">
        <v>74.492124967996062</v>
      </c>
      <c r="AI12" s="154"/>
      <c r="AJ12" s="153">
        <v>77.132185483877777</v>
      </c>
      <c r="AK12" s="153">
        <v>79.770705197132614</v>
      </c>
      <c r="AL12" s="153">
        <v>82.179426523297494</v>
      </c>
      <c r="AM12" s="153">
        <v>82.218104838709678</v>
      </c>
      <c r="AN12" s="153">
        <v>80.325105510754383</v>
      </c>
    </row>
    <row r="13" spans="1:40">
      <c r="A13" s="2"/>
      <c r="B13" s="27"/>
      <c r="D13" s="154"/>
      <c r="E13" s="154"/>
      <c r="F13" s="153"/>
      <c r="G13" s="153"/>
      <c r="H13" s="153"/>
      <c r="I13" s="153"/>
      <c r="J13" s="153"/>
      <c r="K13" s="154"/>
      <c r="L13" s="153"/>
      <c r="M13" s="153"/>
      <c r="N13" s="211"/>
      <c r="O13" s="153"/>
      <c r="P13" s="153"/>
      <c r="Q13" s="154"/>
      <c r="R13" s="153"/>
      <c r="S13" s="153"/>
      <c r="T13" s="211"/>
      <c r="U13" s="153"/>
      <c r="V13" s="153"/>
      <c r="W13" s="154"/>
      <c r="X13" s="153"/>
      <c r="Y13" s="153"/>
      <c r="Z13" s="211"/>
      <c r="AA13" s="153"/>
      <c r="AB13" s="153"/>
      <c r="AC13" s="154"/>
      <c r="AD13" s="153"/>
      <c r="AE13" s="153"/>
      <c r="AF13" s="211"/>
      <c r="AG13" s="153"/>
      <c r="AH13" s="153"/>
      <c r="AI13" s="154"/>
      <c r="AJ13" s="153"/>
      <c r="AK13" s="153"/>
      <c r="AL13" s="153"/>
      <c r="AM13" s="153"/>
      <c r="AN13" s="153"/>
    </row>
    <row r="14" spans="1:40" s="47" customFormat="1">
      <c r="A14" s="2"/>
      <c r="B14" s="46" t="s">
        <v>94</v>
      </c>
      <c r="D14" s="154"/>
      <c r="E14" s="154"/>
      <c r="F14" s="153">
        <v>1.278038405</v>
      </c>
      <c r="G14" s="153">
        <v>1.3078696953333333</v>
      </c>
      <c r="H14" s="153">
        <v>1.3267394085999999</v>
      </c>
      <c r="I14" s="153">
        <v>1.3932545698999999</v>
      </c>
      <c r="J14" s="153">
        <v>1.3264755197083333</v>
      </c>
      <c r="K14" s="154"/>
      <c r="L14" s="153">
        <v>1.3638991935333333</v>
      </c>
      <c r="M14" s="153">
        <v>1.3024481541333335</v>
      </c>
      <c r="N14" s="211">
        <v>1.2881821326333334</v>
      </c>
      <c r="O14" s="153">
        <v>1.3015137864999999</v>
      </c>
      <c r="P14" s="153">
        <f>+AVERAGE(L14:O14)</f>
        <v>1.3140108167000002</v>
      </c>
      <c r="Q14" s="154"/>
      <c r="R14" s="153">
        <v>1.2860307168333331</v>
      </c>
      <c r="S14" s="153">
        <v>1.2357104121666669</v>
      </c>
      <c r="T14" s="211">
        <v>1.2863950179211427</v>
      </c>
      <c r="U14" s="153">
        <v>1.2789173457149701</v>
      </c>
      <c r="V14" s="153">
        <v>1.2717633731590281</v>
      </c>
      <c r="W14" s="154"/>
      <c r="X14" s="153">
        <v>1.2387905555555534</v>
      </c>
      <c r="Y14" s="153">
        <v>1.2882172580659057</v>
      </c>
      <c r="Z14" s="211">
        <v>1.320775770611099</v>
      </c>
      <c r="AA14" s="153">
        <v>1.3787937788023736</v>
      </c>
      <c r="AB14" s="153">
        <v>1.3066443407587329</v>
      </c>
      <c r="AC14" s="154"/>
      <c r="AD14" s="153">
        <v>1.397574354838395</v>
      </c>
      <c r="AE14" s="153">
        <v>1.3783883691760286</v>
      </c>
      <c r="AF14" s="211">
        <v>1.3485489068091863</v>
      </c>
      <c r="AG14" s="153">
        <v>1.343867725635844</v>
      </c>
      <c r="AH14" s="153">
        <v>1.3670948391148636</v>
      </c>
      <c r="AI14" s="154"/>
      <c r="AJ14" s="153">
        <v>1.2592887096666667</v>
      </c>
      <c r="AK14" s="153">
        <v>1.1755798028679303</v>
      </c>
      <c r="AL14" s="153">
        <v>1.172558458781362</v>
      </c>
      <c r="AM14" s="153">
        <v>1.2148175115213602</v>
      </c>
      <c r="AN14" s="153">
        <v>1.20556112070933</v>
      </c>
    </row>
    <row r="15" spans="1:40" s="47" customFormat="1">
      <c r="A15" s="2"/>
      <c r="B15" s="46"/>
      <c r="D15" s="154"/>
      <c r="E15" s="154"/>
      <c r="F15" s="153"/>
      <c r="G15" s="153"/>
      <c r="H15" s="153"/>
      <c r="I15" s="153"/>
      <c r="J15" s="153"/>
      <c r="K15" s="154"/>
      <c r="L15" s="153"/>
      <c r="M15" s="153"/>
      <c r="N15" s="211"/>
      <c r="O15" s="153"/>
      <c r="P15" s="153"/>
      <c r="Q15" s="154"/>
      <c r="R15" s="153"/>
      <c r="S15" s="153"/>
      <c r="T15" s="211"/>
      <c r="U15" s="153"/>
      <c r="V15" s="153"/>
      <c r="W15" s="154"/>
      <c r="X15" s="153"/>
      <c r="Y15" s="153"/>
      <c r="Z15" s="211"/>
      <c r="AA15" s="153"/>
      <c r="AB15" s="153"/>
      <c r="AC15" s="154"/>
      <c r="AD15" s="153"/>
      <c r="AE15" s="153"/>
      <c r="AF15" s="211"/>
      <c r="AG15" s="153"/>
      <c r="AH15" s="153"/>
      <c r="AI15" s="154"/>
      <c r="AJ15" s="153"/>
      <c r="AK15" s="153"/>
      <c r="AL15" s="153"/>
      <c r="AM15" s="153"/>
      <c r="AN15" s="153"/>
    </row>
    <row r="16" spans="1:40" s="47" customFormat="1">
      <c r="A16" s="2"/>
      <c r="B16" s="46" t="s">
        <v>95</v>
      </c>
      <c r="D16" s="154"/>
      <c r="E16" s="154"/>
      <c r="F16" s="153">
        <v>1.0990562007333331</v>
      </c>
      <c r="G16" s="153">
        <v>1.1743002150666666</v>
      </c>
      <c r="H16" s="153">
        <v>1.1784393010666667</v>
      </c>
      <c r="I16" s="153">
        <v>1.2296035906666665</v>
      </c>
      <c r="J16" s="153">
        <v>1.1703498268833332</v>
      </c>
      <c r="K16" s="154"/>
      <c r="L16" s="153">
        <v>1.1942810932000001</v>
      </c>
      <c r="M16" s="153">
        <v>1.1622575089666667</v>
      </c>
      <c r="N16" s="211">
        <v>1.1421166308333335</v>
      </c>
      <c r="O16" s="153">
        <v>1.1352119431666667</v>
      </c>
      <c r="P16" s="153">
        <f>+AVERAGE(L16:O16)</f>
        <v>1.1584667940416666</v>
      </c>
      <c r="Q16" s="154"/>
      <c r="R16" s="153">
        <v>1.1241635842333333</v>
      </c>
      <c r="S16" s="153">
        <v>1.1130417921333333</v>
      </c>
      <c r="T16" s="211">
        <v>1.1068739784946224</v>
      </c>
      <c r="U16" s="153">
        <v>1.1007749950140424</v>
      </c>
      <c r="V16" s="153">
        <v>1.1112135874688329</v>
      </c>
      <c r="W16" s="154"/>
      <c r="X16" s="153">
        <v>1.0989686021505334</v>
      </c>
      <c r="Y16" s="153">
        <v>1.1671223118284655</v>
      </c>
      <c r="Z16" s="211">
        <v>1.1926091577069995</v>
      </c>
      <c r="AA16" s="153">
        <v>1.2067053379432775</v>
      </c>
      <c r="AB16" s="153">
        <v>1.166351352407319</v>
      </c>
      <c r="AC16" s="154"/>
      <c r="AD16" s="153">
        <v>1.2049850537627831</v>
      </c>
      <c r="AE16" s="153">
        <v>1.1788139605733969</v>
      </c>
      <c r="AF16" s="211">
        <v>1.1440330824367615</v>
      </c>
      <c r="AG16" s="153">
        <v>1.1238619491930626</v>
      </c>
      <c r="AH16" s="153">
        <v>1.1629235114915011</v>
      </c>
      <c r="AI16" s="154"/>
      <c r="AJ16" s="153">
        <v>1.0670063440888888</v>
      </c>
      <c r="AK16" s="153">
        <v>1.0079527956988727</v>
      </c>
      <c r="AL16" s="153">
        <v>1.0205620071684587</v>
      </c>
      <c r="AM16" s="153">
        <v>1.0735168394775332</v>
      </c>
      <c r="AN16" s="153">
        <v>1.0422594966084384</v>
      </c>
    </row>
    <row r="17" spans="1:40" s="47" customFormat="1">
      <c r="A17" s="2"/>
      <c r="B17" s="46"/>
      <c r="D17" s="154"/>
      <c r="E17" s="154"/>
      <c r="F17" s="153"/>
      <c r="G17" s="153"/>
      <c r="H17" s="153"/>
      <c r="I17" s="153"/>
      <c r="J17" s="153"/>
      <c r="K17" s="154"/>
      <c r="L17" s="153"/>
      <c r="M17" s="153"/>
      <c r="N17" s="211"/>
      <c r="O17" s="153"/>
      <c r="P17" s="153"/>
      <c r="Q17" s="154"/>
      <c r="R17" s="153"/>
      <c r="S17" s="153"/>
      <c r="T17" s="211"/>
      <c r="U17" s="153"/>
      <c r="V17" s="153"/>
      <c r="W17" s="154"/>
      <c r="X17" s="153"/>
      <c r="Y17" s="153"/>
      <c r="Z17" s="211"/>
      <c r="AA17" s="153"/>
      <c r="AB17" s="153"/>
      <c r="AC17" s="154"/>
      <c r="AD17" s="153"/>
      <c r="AE17" s="153"/>
      <c r="AF17" s="211"/>
      <c r="AG17" s="153"/>
      <c r="AH17" s="153"/>
      <c r="AI17" s="154"/>
      <c r="AJ17" s="153"/>
      <c r="AK17" s="153"/>
      <c r="AL17" s="153"/>
      <c r="AM17" s="153"/>
      <c r="AN17" s="153"/>
    </row>
    <row r="18" spans="1:40" s="47" customFormat="1">
      <c r="A18" s="2"/>
      <c r="B18" s="46" t="s">
        <v>96</v>
      </c>
      <c r="D18" s="154"/>
      <c r="E18" s="154"/>
      <c r="F18" s="153">
        <v>0.74398042410000009</v>
      </c>
      <c r="G18" s="153">
        <v>0.79766083716666669</v>
      </c>
      <c r="H18" s="153">
        <v>0.78807458549999998</v>
      </c>
      <c r="I18" s="153">
        <v>0.79147657143333339</v>
      </c>
      <c r="J18" s="153">
        <v>0.78029810454999993</v>
      </c>
      <c r="K18" s="154"/>
      <c r="L18" s="153">
        <v>0.77526741620000006</v>
      </c>
      <c r="M18" s="153">
        <v>0.7641682559666666</v>
      </c>
      <c r="N18" s="211">
        <v>0.75785376790000003</v>
      </c>
      <c r="O18" s="153">
        <v>0.75150199706666676</v>
      </c>
      <c r="P18" s="153">
        <f>+AVERAGE(L18:O18)</f>
        <v>0.76219785928333339</v>
      </c>
      <c r="Q18" s="154"/>
      <c r="R18" s="153">
        <v>0.74720800703333323</v>
      </c>
      <c r="S18" s="153">
        <v>0.75764338553333321</v>
      </c>
      <c r="T18" s="211">
        <v>0.75740272625090121</v>
      </c>
      <c r="U18" s="153">
        <v>0.74533513608037139</v>
      </c>
      <c r="V18" s="153">
        <v>0.75189731372448476</v>
      </c>
      <c r="W18" s="154"/>
      <c r="X18" s="153">
        <v>0.72024581640119445</v>
      </c>
      <c r="Y18" s="153">
        <v>0.75002508914977861</v>
      </c>
      <c r="Z18" s="211">
        <v>0.76747364362012893</v>
      </c>
      <c r="AA18" s="153">
        <v>0.79021249287230833</v>
      </c>
      <c r="AB18" s="153">
        <v>0.75698926051085247</v>
      </c>
      <c r="AC18" s="154"/>
      <c r="AD18" s="153">
        <v>0.81366128264654025</v>
      </c>
      <c r="AE18" s="153">
        <v>0.7940308284644767</v>
      </c>
      <c r="AF18" s="211">
        <v>0.7938271712304088</v>
      </c>
      <c r="AG18" s="153">
        <v>0.78923326167128482</v>
      </c>
      <c r="AH18" s="153">
        <v>0.79768813600317756</v>
      </c>
      <c r="AI18" s="154"/>
      <c r="AJ18" s="153">
        <v>0.78316468551944463</v>
      </c>
      <c r="AK18" s="153">
        <v>0.76665673722223471</v>
      </c>
      <c r="AL18" s="153">
        <v>0.73704856085034776</v>
      </c>
      <c r="AM18" s="153">
        <v>0.73971602019551774</v>
      </c>
      <c r="AN18" s="153">
        <v>0.75664650094688624</v>
      </c>
    </row>
    <row r="19" spans="1:40" s="47" customFormat="1">
      <c r="A19" s="2"/>
      <c r="B19" s="46"/>
      <c r="D19" s="154"/>
      <c r="E19" s="154"/>
      <c r="F19" s="153"/>
      <c r="G19" s="153"/>
      <c r="H19" s="153"/>
      <c r="I19" s="153"/>
      <c r="J19" s="153"/>
      <c r="K19" s="154"/>
      <c r="L19" s="153"/>
      <c r="M19" s="153"/>
      <c r="N19" s="211"/>
      <c r="O19" s="153"/>
      <c r="P19" s="153"/>
      <c r="Q19" s="154"/>
      <c r="R19" s="153"/>
      <c r="S19" s="153"/>
      <c r="T19" s="211"/>
      <c r="U19" s="153"/>
      <c r="V19" s="153"/>
      <c r="W19" s="154"/>
      <c r="X19" s="153"/>
      <c r="Y19" s="153"/>
      <c r="Z19" s="211"/>
      <c r="AA19" s="153"/>
      <c r="AB19" s="153"/>
      <c r="AC19" s="154"/>
      <c r="AD19" s="153"/>
      <c r="AE19" s="153"/>
      <c r="AF19" s="211"/>
      <c r="AG19" s="153"/>
      <c r="AH19" s="153"/>
      <c r="AI19" s="154"/>
      <c r="AJ19" s="153"/>
      <c r="AK19" s="153"/>
      <c r="AL19" s="153"/>
      <c r="AM19" s="153"/>
      <c r="AN19" s="153"/>
    </row>
    <row r="20" spans="1:40" s="47" customFormat="1">
      <c r="A20" s="2"/>
      <c r="B20" s="46" t="s">
        <v>97</v>
      </c>
      <c r="D20" s="154"/>
      <c r="E20" s="154"/>
      <c r="F20" s="153">
        <v>6.5555746999999996E-3</v>
      </c>
      <c r="G20" s="153">
        <v>6.5269394666666661E-3</v>
      </c>
      <c r="H20" s="153">
        <v>6.516514966666667E-3</v>
      </c>
      <c r="I20" s="153">
        <v>6.4610404333333331E-3</v>
      </c>
      <c r="J20" s="153">
        <v>6.5150173916666667E-3</v>
      </c>
      <c r="K20" s="154"/>
      <c r="L20" s="153">
        <v>6.3422180333333328E-3</v>
      </c>
      <c r="M20" s="153">
        <v>6.1946384999999994E-3</v>
      </c>
      <c r="N20" s="211">
        <v>5.689472966666667E-3</v>
      </c>
      <c r="O20" s="153">
        <v>5.563447E-3</v>
      </c>
      <c r="P20" s="153">
        <f>+AVERAGE(L20:O20)</f>
        <v>5.9474441249999996E-3</v>
      </c>
      <c r="Q20" s="154"/>
      <c r="R20" s="153">
        <v>5.6852791333333328E-3</v>
      </c>
      <c r="S20" s="153">
        <v>5.6132303666666661E-3</v>
      </c>
      <c r="T20" s="211">
        <v>5.5270652446885726E-3</v>
      </c>
      <c r="U20" s="153">
        <v>5.4802163800621662E-3</v>
      </c>
      <c r="V20" s="153">
        <v>5.5764477811876849E-3</v>
      </c>
      <c r="W20" s="154"/>
      <c r="X20" s="153">
        <v>5.3105702663188226E-3</v>
      </c>
      <c r="Y20" s="153">
        <v>5.401075352671242E-3</v>
      </c>
      <c r="Z20" s="211">
        <v>5.3877381036373682E-3</v>
      </c>
      <c r="AA20" s="153">
        <v>5.1403673988649418E-3</v>
      </c>
      <c r="AB20" s="153">
        <v>5.3099377803730932E-3</v>
      </c>
      <c r="AC20" s="154"/>
      <c r="AD20" s="153">
        <v>5.0647660704292103E-3</v>
      </c>
      <c r="AE20" s="153">
        <v>5.0105343162500926E-3</v>
      </c>
      <c r="AF20" s="211">
        <v>4.9559153293495658E-3</v>
      </c>
      <c r="AG20" s="153">
        <v>4.6057849456088767E-3</v>
      </c>
      <c r="AH20" s="153">
        <v>4.9092501654094366E-3</v>
      </c>
      <c r="AI20" s="154"/>
      <c r="AJ20" s="153">
        <v>2.8926882866051541E-3</v>
      </c>
      <c r="AK20" s="153">
        <v>2.7662754485774342E-3</v>
      </c>
      <c r="AL20" s="153">
        <v>2.7312151990021676E-3</v>
      </c>
      <c r="AM20" s="153">
        <v>2.8419080290668954E-3</v>
      </c>
      <c r="AN20" s="153">
        <v>2.8080217408129131E-3</v>
      </c>
    </row>
    <row r="21" spans="1:40" s="47" customFormat="1">
      <c r="A21" s="2"/>
      <c r="B21" s="152"/>
      <c r="D21" s="154"/>
      <c r="E21" s="154"/>
      <c r="F21" s="155"/>
      <c r="G21" s="155"/>
      <c r="H21" s="155"/>
      <c r="I21" s="155"/>
      <c r="J21" s="155"/>
      <c r="K21" s="154"/>
      <c r="L21" s="155"/>
      <c r="M21" s="155"/>
      <c r="N21" s="212"/>
      <c r="O21" s="155"/>
      <c r="P21" s="155"/>
      <c r="Q21" s="154"/>
      <c r="R21" s="155"/>
      <c r="S21" s="155"/>
      <c r="T21" s="212"/>
      <c r="U21" s="155"/>
      <c r="V21" s="155"/>
      <c r="W21" s="154"/>
      <c r="X21" s="155"/>
      <c r="Y21" s="155"/>
      <c r="Z21" s="212"/>
      <c r="AA21" s="155"/>
      <c r="AB21" s="155"/>
      <c r="AC21" s="154"/>
      <c r="AD21" s="155"/>
      <c r="AE21" s="155"/>
      <c r="AF21" s="212"/>
      <c r="AG21" s="155"/>
      <c r="AH21" s="155"/>
      <c r="AI21" s="154"/>
      <c r="AJ21" s="155"/>
      <c r="AK21" s="155"/>
      <c r="AL21" s="155"/>
      <c r="AM21" s="155"/>
      <c r="AN21" s="155"/>
    </row>
    <row r="22" spans="1:40" s="47" customFormat="1">
      <c r="A22" s="2"/>
      <c r="B22" s="152" t="s">
        <v>218</v>
      </c>
      <c r="D22" s="154"/>
      <c r="E22" s="154"/>
      <c r="F22" s="153">
        <v>13.161399782033333</v>
      </c>
      <c r="G22" s="153">
        <v>13.157144354866666</v>
      </c>
      <c r="H22" s="153">
        <v>13.635602090799999</v>
      </c>
      <c r="I22" s="153">
        <v>11.960425595233334</v>
      </c>
      <c r="J22" s="153">
        <v>12.978642955733335</v>
      </c>
      <c r="K22" s="154"/>
      <c r="L22" s="153">
        <v>12.596753458766665</v>
      </c>
      <c r="M22" s="153">
        <v>14.098000537633334</v>
      </c>
      <c r="N22" s="211">
        <v>14.2939490681</v>
      </c>
      <c r="O22" s="153">
        <v>14.032214707868512</v>
      </c>
      <c r="P22" s="153">
        <f>+AVERAGE(L22:O22)</f>
        <v>13.755229443092128</v>
      </c>
      <c r="Q22" s="154"/>
      <c r="R22" s="153">
        <v>14.386907365600001</v>
      </c>
      <c r="S22" s="153">
        <v>14.658777795699999</v>
      </c>
      <c r="T22" s="211">
        <v>14.703976487455186</v>
      </c>
      <c r="U22" s="153">
        <v>15.307281868759768</v>
      </c>
      <c r="V22" s="153">
        <v>14.764235879378736</v>
      </c>
      <c r="W22" s="154"/>
      <c r="X22" s="153">
        <v>18.015076684587768</v>
      </c>
      <c r="Y22" s="153">
        <v>16.915704892473119</v>
      </c>
      <c r="Z22" s="211">
        <v>15.630215878136198</v>
      </c>
      <c r="AA22" s="153">
        <v>14.932156182795699</v>
      </c>
      <c r="AB22" s="153">
        <v>16.373288409498194</v>
      </c>
      <c r="AC22" s="154"/>
      <c r="AD22" s="153">
        <v>14.14774589605735</v>
      </c>
      <c r="AE22" s="153">
        <v>14.634485089605734</v>
      </c>
      <c r="AF22" s="211">
        <v>15.387522795698922</v>
      </c>
      <c r="AG22" s="153">
        <v>15.220011731935791</v>
      </c>
      <c r="AH22" s="153">
        <v>14.847441378324447</v>
      </c>
      <c r="AI22" s="154"/>
      <c r="AJ22" s="153">
        <v>15.550208870977778</v>
      </c>
      <c r="AK22" s="153">
        <v>17.026438082437277</v>
      </c>
      <c r="AL22" s="153">
        <v>17.627487275985661</v>
      </c>
      <c r="AM22" s="153">
        <v>17.729189381720431</v>
      </c>
      <c r="AN22" s="153">
        <v>16.983330902780285</v>
      </c>
    </row>
    <row r="23" spans="1:40" s="47" customFormat="1">
      <c r="A23" s="2"/>
      <c r="B23" s="152"/>
      <c r="D23" s="154"/>
      <c r="E23" s="154"/>
      <c r="F23" s="155"/>
      <c r="G23" s="155"/>
      <c r="H23" s="155"/>
      <c r="I23" s="153"/>
      <c r="J23" s="155"/>
      <c r="K23" s="154"/>
      <c r="L23" s="155"/>
      <c r="M23" s="155"/>
      <c r="N23" s="212"/>
      <c r="O23" s="153"/>
      <c r="P23" s="155"/>
      <c r="Q23" s="154"/>
      <c r="R23" s="153"/>
      <c r="S23" s="155"/>
      <c r="T23" s="212"/>
      <c r="U23" s="153"/>
      <c r="V23" s="155"/>
      <c r="W23" s="154"/>
      <c r="X23" s="153"/>
      <c r="Y23" s="155"/>
      <c r="Z23" s="212"/>
      <c r="AA23" s="153"/>
      <c r="AB23" s="155"/>
      <c r="AC23" s="154"/>
      <c r="AD23" s="153"/>
      <c r="AE23" s="155"/>
      <c r="AF23" s="212"/>
      <c r="AG23" s="153"/>
      <c r="AH23" s="155"/>
      <c r="AI23" s="154"/>
      <c r="AJ23" s="153"/>
      <c r="AK23" s="153"/>
      <c r="AL23" s="153"/>
      <c r="AM23" s="153"/>
      <c r="AN23" s="153"/>
    </row>
    <row r="24" spans="1:40" s="47" customFormat="1">
      <c r="A24" s="2"/>
      <c r="B24" s="152" t="s">
        <v>280</v>
      </c>
      <c r="D24" s="154"/>
      <c r="E24" s="154"/>
      <c r="F24" s="155">
        <v>49.846160374733337</v>
      </c>
      <c r="G24" s="155">
        <v>50.832629928300001</v>
      </c>
      <c r="H24" s="155">
        <v>50.937817255600002</v>
      </c>
      <c r="I24" s="153">
        <v>51.435200268799996</v>
      </c>
      <c r="J24" s="155">
        <v>50.762951956858331</v>
      </c>
      <c r="K24" s="154"/>
      <c r="L24" s="155">
        <v>52.474950716866665</v>
      </c>
      <c r="M24" s="155">
        <v>53.573615412166667</v>
      </c>
      <c r="N24" s="212">
        <v>53.207754480299997</v>
      </c>
      <c r="O24" s="153">
        <v>52.39601777456113</v>
      </c>
      <c r="P24" s="153">
        <f>+AVERAGE(L24:O24)</f>
        <v>52.913084595973615</v>
      </c>
      <c r="Q24" s="154"/>
      <c r="R24" s="153">
        <v>52.057594982099999</v>
      </c>
      <c r="S24" s="155">
        <v>51.780320788499999</v>
      </c>
      <c r="T24" s="212">
        <v>51.013917562724004</v>
      </c>
      <c r="U24" s="153">
        <v>50.857366332953326</v>
      </c>
      <c r="V24" s="153">
        <v>51.427299916569346</v>
      </c>
      <c r="W24" s="154"/>
      <c r="X24" s="153">
        <v>50.466019713261602</v>
      </c>
      <c r="Y24" s="155">
        <v>48.950060573476698</v>
      </c>
      <c r="Z24" s="212">
        <v>48.260706989247304</v>
      </c>
      <c r="AA24" s="153">
        <v>48.307607334869431</v>
      </c>
      <c r="AB24" s="153">
        <v>48.996098652713762</v>
      </c>
      <c r="AC24" s="154"/>
      <c r="AD24" s="153">
        <v>48.192538351254484</v>
      </c>
      <c r="AE24" s="155">
        <v>50.130813620071685</v>
      </c>
      <c r="AF24" s="212">
        <v>50.412937455197131</v>
      </c>
      <c r="AG24" s="153">
        <v>51.554786866371273</v>
      </c>
      <c r="AH24" s="153">
        <v>50.07276907322364</v>
      </c>
      <c r="AI24" s="154"/>
      <c r="AJ24" s="153">
        <v>52.688219534044443</v>
      </c>
      <c r="AK24" s="153">
        <v>56.461149641577059</v>
      </c>
      <c r="AL24" s="153">
        <v>57.298104838709683</v>
      </c>
      <c r="AM24" s="153">
        <v>54.82374020737327</v>
      </c>
      <c r="AN24" s="153">
        <v>55.31780355542611</v>
      </c>
    </row>
    <row r="25" spans="1:40" s="47" customFormat="1">
      <c r="A25" s="2"/>
      <c r="B25" s="152"/>
      <c r="D25" s="154"/>
      <c r="E25" s="154"/>
      <c r="F25" s="155"/>
      <c r="G25" s="155"/>
      <c r="H25" s="155"/>
      <c r="I25" s="153"/>
      <c r="J25" s="155"/>
      <c r="K25" s="154"/>
      <c r="L25" s="155"/>
      <c r="M25" s="155"/>
      <c r="N25" s="212"/>
      <c r="O25" s="153"/>
      <c r="P25" s="155"/>
      <c r="Q25" s="154"/>
      <c r="R25" s="153"/>
      <c r="S25" s="155"/>
      <c r="T25" s="212"/>
      <c r="U25" s="153"/>
      <c r="V25" s="155"/>
      <c r="W25" s="154"/>
      <c r="X25" s="153"/>
      <c r="Y25" s="155"/>
      <c r="Z25" s="212"/>
      <c r="AA25" s="153"/>
      <c r="AB25" s="155"/>
      <c r="AC25" s="154"/>
      <c r="AD25" s="153"/>
      <c r="AE25" s="155"/>
      <c r="AF25" s="212"/>
      <c r="AG25" s="153"/>
      <c r="AH25" s="155"/>
      <c r="AI25" s="154"/>
      <c r="AJ25" s="153"/>
      <c r="AK25" s="153"/>
      <c r="AL25" s="153"/>
      <c r="AM25" s="153"/>
      <c r="AN25" s="153"/>
    </row>
    <row r="26" spans="1:40" s="47" customFormat="1">
      <c r="A26" s="2"/>
      <c r="B26" s="152" t="s">
        <v>219</v>
      </c>
      <c r="D26" s="154"/>
      <c r="E26" s="154"/>
      <c r="F26" s="153">
        <v>0.75141844086666676</v>
      </c>
      <c r="G26" s="153">
        <v>0.78935770613333334</v>
      </c>
      <c r="H26" s="153">
        <v>0.76903489246666668</v>
      </c>
      <c r="I26" s="153">
        <v>0.78649802226666665</v>
      </c>
      <c r="J26" s="153">
        <v>0.77407726543333333</v>
      </c>
      <c r="K26" s="154"/>
      <c r="L26" s="153">
        <v>0.75783937276666669</v>
      </c>
      <c r="M26" s="153">
        <v>0.73114612903333331</v>
      </c>
      <c r="N26" s="211">
        <v>0.71735426523333334</v>
      </c>
      <c r="O26" s="153">
        <v>0.71143227726666669</v>
      </c>
      <c r="P26" s="153">
        <f>+AVERAGE(L26:O26)</f>
        <v>0.72944301107500009</v>
      </c>
      <c r="Q26" s="154"/>
      <c r="R26" s="153">
        <v>0.69938890679999999</v>
      </c>
      <c r="S26" s="153">
        <v>0.6862005555666667</v>
      </c>
      <c r="T26" s="211">
        <v>0.68328252688172009</v>
      </c>
      <c r="U26" s="153">
        <v>0.65926197624407168</v>
      </c>
      <c r="V26" s="153">
        <v>0.68203349137311464</v>
      </c>
      <c r="W26" s="154"/>
      <c r="X26" s="153">
        <v>0.6544732437275983</v>
      </c>
      <c r="Y26" s="153">
        <v>0.71337831541231012</v>
      </c>
      <c r="Z26" s="211">
        <v>0.73085627240161111</v>
      </c>
      <c r="AA26" s="153">
        <v>0.7736702956986562</v>
      </c>
      <c r="AB26" s="153">
        <v>0.7180945318100439</v>
      </c>
      <c r="AC26" s="154"/>
      <c r="AD26" s="153">
        <v>0.77008792114665481</v>
      </c>
      <c r="AE26" s="153">
        <v>0.73495003584213914</v>
      </c>
      <c r="AF26" s="211">
        <v>0.72846216845893075</v>
      </c>
      <c r="AG26" s="153">
        <v>0.72440383985181789</v>
      </c>
      <c r="AH26" s="153">
        <v>0.73947599132488573</v>
      </c>
      <c r="AI26" s="154"/>
      <c r="AJ26" s="153">
        <v>0.71526747312222216</v>
      </c>
      <c r="AK26" s="153">
        <v>0.68403569892472793</v>
      </c>
      <c r="AL26" s="153">
        <v>0.65719663082437274</v>
      </c>
      <c r="AM26" s="153">
        <v>0.68502019969255157</v>
      </c>
      <c r="AN26" s="153">
        <v>0.6853800006409686</v>
      </c>
    </row>
    <row r="27" spans="1:40">
      <c r="A27" s="2"/>
      <c r="B27" s="17"/>
      <c r="F27" s="17"/>
      <c r="G27" s="17"/>
      <c r="H27" s="17"/>
      <c r="I27" s="17"/>
      <c r="J27" s="17"/>
      <c r="L27" s="17"/>
      <c r="M27" s="17"/>
      <c r="N27" s="17"/>
      <c r="O27" s="17"/>
      <c r="P27" s="17"/>
      <c r="R27" s="17"/>
      <c r="S27" s="17"/>
      <c r="T27" s="17"/>
      <c r="U27" s="17"/>
      <c r="V27" s="17"/>
      <c r="X27" s="17"/>
      <c r="Y27" s="17"/>
      <c r="Z27" s="17"/>
      <c r="AA27" s="17"/>
      <c r="AB27" s="17"/>
      <c r="AD27" s="17"/>
      <c r="AE27" s="17"/>
      <c r="AF27" s="17"/>
      <c r="AG27" s="17"/>
      <c r="AH27" s="17"/>
      <c r="AJ27" s="17"/>
      <c r="AK27" s="17"/>
      <c r="AL27" s="17"/>
      <c r="AM27" s="17"/>
      <c r="AN27" s="17"/>
    </row>
    <row r="28" spans="1:40">
      <c r="A28" s="2"/>
      <c r="B28" s="44"/>
      <c r="F28" s="44"/>
      <c r="G28" s="44"/>
      <c r="L28" s="44"/>
      <c r="M28" s="44"/>
      <c r="S28" s="44"/>
      <c r="Y28" s="44"/>
      <c r="AE28" s="44"/>
    </row>
  </sheetData>
  <phoneticPr fontId="3" type="noConversion"/>
  <hyperlinks>
    <hyperlink ref="L5" location="Contents!A1" display="Back" xr:uid="{00000000-0004-0000-0800-000000000000}"/>
  </hyperlinks>
  <printOptions horizontalCentered="1" verticalCentered="1"/>
  <pageMargins left="0.25" right="0.25" top="0.75" bottom="0.75" header="0.3" footer="0.3"/>
  <pageSetup scale="63"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D0A7F6F234C2C48AAA504B716F5313D" ma:contentTypeVersion="8" ma:contentTypeDescription="Create a new document." ma:contentTypeScope="" ma:versionID="eae98fd268ea27ffc213a8d83e00fb85">
  <xsd:schema xmlns:xsd="http://www.w3.org/2001/XMLSchema" xmlns:xs="http://www.w3.org/2001/XMLSchema" xmlns:p="http://schemas.microsoft.com/office/2006/metadata/properties" xmlns:ns3="0266ddd2-d559-4965-bf60-2210cd25fea3" targetNamespace="http://schemas.microsoft.com/office/2006/metadata/properties" ma:root="true" ma:fieldsID="58b6d22f8ee15bcd00cf8d440e57eba9" ns3:_="">
    <xsd:import namespace="0266ddd2-d559-4965-bf60-2210cd25fea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EventHashCode" minOccurs="0"/>
                <xsd:element ref="ns3:MediaServiceGenerationTim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66ddd2-d559-4965-bf60-2210cd25fe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1D9AC6-D92A-4724-B3B9-D0F8CC779B82}">
  <ds:schemaRefs>
    <ds:schemaRef ds:uri="http://schemas.microsoft.com/office/2006/documentManagement/types"/>
    <ds:schemaRef ds:uri="http://purl.org/dc/dcmitype/"/>
    <ds:schemaRef ds:uri="http://schemas.microsoft.com/office/2006/metadata/properties"/>
    <ds:schemaRef ds:uri="http://www.w3.org/XML/1998/namespace"/>
    <ds:schemaRef ds:uri="http://purl.org/dc/terms/"/>
    <ds:schemaRef ds:uri="http://schemas.microsoft.com/office/infopath/2007/PartnerControls"/>
    <ds:schemaRef ds:uri="http://schemas.openxmlformats.org/package/2006/metadata/core-properties"/>
    <ds:schemaRef ds:uri="0266ddd2-d559-4965-bf60-2210cd25fea3"/>
    <ds:schemaRef ds:uri="http://purl.org/dc/elements/1.1/"/>
  </ds:schemaRefs>
</ds:datastoreItem>
</file>

<file path=customXml/itemProps2.xml><?xml version="1.0" encoding="utf-8"?>
<ds:datastoreItem xmlns:ds="http://schemas.openxmlformats.org/officeDocument/2006/customXml" ds:itemID="{1DBE2E80-A661-4BA4-9BF3-2A7043CB2FD0}">
  <ds:schemaRefs>
    <ds:schemaRef ds:uri="http://schemas.microsoft.com/sharepoint/v3/contenttype/forms"/>
  </ds:schemaRefs>
</ds:datastoreItem>
</file>

<file path=customXml/itemProps3.xml><?xml version="1.0" encoding="utf-8"?>
<ds:datastoreItem xmlns:ds="http://schemas.openxmlformats.org/officeDocument/2006/customXml" ds:itemID="{B6ABE018-BEA0-4AA3-BDB9-E7B0E08D3D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66ddd2-d559-4965-bf60-2210cd25fe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Contents</vt:lpstr>
      <vt:lpstr>#1</vt:lpstr>
      <vt:lpstr>#2</vt:lpstr>
      <vt:lpstr>#3</vt:lpstr>
      <vt:lpstr>#4</vt:lpstr>
      <vt:lpstr>#5</vt:lpstr>
      <vt:lpstr>#6</vt:lpstr>
      <vt:lpstr>#7</vt:lpstr>
      <vt:lpstr>#8</vt:lpstr>
      <vt:lpstr>#9</vt:lpstr>
      <vt:lpstr>'#1'!Print_Area</vt:lpstr>
      <vt:lpstr>'#2'!Print_Area</vt:lpstr>
      <vt:lpstr>'#3'!Print_Area</vt:lpstr>
      <vt:lpstr>'#4'!Print_Area</vt:lpstr>
      <vt:lpstr>'#5'!Print_Area</vt:lpstr>
      <vt:lpstr>'#6'!Print_Area</vt:lpstr>
      <vt:lpstr>'#7'!Print_Area</vt:lpstr>
      <vt:lpstr>'#8'!Print_Area</vt:lpstr>
      <vt:lpstr>'#9'!Print_Area</vt:lpstr>
      <vt:lpstr>'#7'!Print_Titles</vt:lpstr>
    </vt:vector>
  </TitlesOfParts>
  <Company>WNS GLOBAL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u11428</dc:creator>
  <cp:lastModifiedBy>David Mackey</cp:lastModifiedBy>
  <cp:lastPrinted>2021-07-11T10:34:22Z</cp:lastPrinted>
  <dcterms:created xsi:type="dcterms:W3CDTF">2008-04-12T04:03:49Z</dcterms:created>
  <dcterms:modified xsi:type="dcterms:W3CDTF">2023-04-25T12:19:08Z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0x010100FD0A7F6F234C2C48AAA504B716F5313D</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